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13" firstSheet="3" activeTab="3"/>
  </bookViews>
  <sheets>
    <sheet name="Прилож 4" sheetId="1" state="hidden" r:id="rId1"/>
    <sheet name="Приложение 4" sheetId="2" state="hidden" r:id="rId2"/>
    <sheet name="Прилож 3" sheetId="3" state="hidden" r:id="rId3"/>
    <sheet name="Программы" sheetId="4" r:id="rId4"/>
    <sheet name="Прилож.1 (необходимо)" sheetId="5" state="hidden" r:id="rId5"/>
    <sheet name="Прилож.1 (уточн.)" sheetId="6" state="hidden" r:id="rId6"/>
    <sheet name="Прилож.1  (2)" sheetId="7" state="hidden" r:id="rId7"/>
    <sheet name="Прилож " sheetId="8" state="hidden" r:id="rId8"/>
  </sheets>
  <definedNames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'Программы'!$A$3:$E$81</definedName>
    <definedName name="_xlnm.Print_Titles" localSheetId="3">'Программы'!$10:$11</definedName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'Программы'!$A$1:$G$81</definedName>
  </definedNames>
  <calcPr fullCalcOnLoad="1"/>
</workbook>
</file>

<file path=xl/sharedStrings.xml><?xml version="1.0" encoding="utf-8"?>
<sst xmlns="http://schemas.openxmlformats.org/spreadsheetml/2006/main" count="928" uniqueCount="356">
  <si>
    <t>Приложение № 4</t>
  </si>
  <si>
    <t>к решению Собрания депутатов</t>
  </si>
  <si>
    <t>Чухломского муниципального района</t>
  </si>
  <si>
    <t>от"____" декабря 2007г. №____</t>
  </si>
  <si>
    <t>Распределение дополнительных сумм субвенций</t>
  </si>
  <si>
    <t xml:space="preserve">на осуществление полномочий по первичному </t>
  </si>
  <si>
    <t>воинскому учету</t>
  </si>
  <si>
    <t>руб.</t>
  </si>
  <si>
    <t>Городское поселение город Чухлома</t>
  </si>
  <si>
    <t>Беловское СП</t>
  </si>
  <si>
    <t>Краснонивское СП</t>
  </si>
  <si>
    <t>Нагорское СП</t>
  </si>
  <si>
    <t>Ножкинское СП</t>
  </si>
  <si>
    <t>Петровское СП</t>
  </si>
  <si>
    <t>Повалихинское СП</t>
  </si>
  <si>
    <t>Судайское СП</t>
  </si>
  <si>
    <t>Тормановское СП</t>
  </si>
  <si>
    <t>Панкратовское СП</t>
  </si>
  <si>
    <t>Федоровское СП</t>
  </si>
  <si>
    <t>Чухломское СП</t>
  </si>
  <si>
    <t>Шартановское СП</t>
  </si>
  <si>
    <t xml:space="preserve">Итого: </t>
  </si>
  <si>
    <t>от"____" июня 2008г. №____</t>
  </si>
  <si>
    <t>Распределение дополнительных сумм субвенций на осуществление</t>
  </si>
  <si>
    <t>органами местного самоуправления государственных</t>
  </si>
  <si>
    <t>полномочий по государственной регистрации актов гражданского</t>
  </si>
  <si>
    <t>состояния</t>
  </si>
  <si>
    <t>Приложение № 3</t>
  </si>
  <si>
    <t>Распределение дополнительных средств межбюджетных трансфертов</t>
  </si>
  <si>
    <t xml:space="preserve"> бюджетам поселений на осуществление части полномочий </t>
  </si>
  <si>
    <t xml:space="preserve">по решению вопросов местного значения в соответствии </t>
  </si>
  <si>
    <t>с заключенными соглашениями</t>
  </si>
  <si>
    <t>к решению Собрания депутатов Чухломского</t>
  </si>
  <si>
    <t>№ п/п</t>
  </si>
  <si>
    <t>Наименование показателя</t>
  </si>
  <si>
    <t>Целевая статья</t>
  </si>
  <si>
    <t>ГРБС</t>
  </si>
  <si>
    <t>2</t>
  </si>
  <si>
    <t>4</t>
  </si>
  <si>
    <t>1</t>
  </si>
  <si>
    <t>Муниципальная программа "Развитие системы образования Чухломского муниципального района на 2021-2024 годы"»</t>
  </si>
  <si>
    <t>0100000000</t>
  </si>
  <si>
    <t>1.1.</t>
  </si>
  <si>
    <t>Подпрограмма «Развитие дошкольного образования»</t>
  </si>
  <si>
    <t>0110000000</t>
  </si>
  <si>
    <t>Отдел образования администрации Чухломского муниципального района Костромской области</t>
  </si>
  <si>
    <t>902</t>
  </si>
  <si>
    <t>1.2.</t>
  </si>
  <si>
    <t>Подпрограмма «Развитие общего образования»</t>
  </si>
  <si>
    <t>0120000000</t>
  </si>
  <si>
    <t>1.3.</t>
  </si>
  <si>
    <t>Подпрограмма «Развитие дополнительного образования»</t>
  </si>
  <si>
    <t>0130000000</t>
  </si>
  <si>
    <t>1.4.</t>
  </si>
  <si>
    <t>Подпрограмма «Организация работы отдела образования и подведомственных учреждений»</t>
  </si>
  <si>
    <t>0140000000</t>
  </si>
  <si>
    <t>2.</t>
  </si>
  <si>
    <t>Муниципальная программа «Организация отдыха, оздоровления и занятости детей и подростков на 2021-2023 годы»</t>
  </si>
  <si>
    <t>0200000000</t>
  </si>
  <si>
    <t>Отдел культуры, туризма, молодежи и спорта администрации Чухломского муниципального района Костромской области</t>
  </si>
  <si>
    <t>057</t>
  </si>
  <si>
    <t>3.</t>
  </si>
  <si>
    <t xml:space="preserve">Муниципальная программа "Развитие культуры в Чухломском муниципальном района Костромской области» </t>
  </si>
  <si>
    <t>0300000000</t>
  </si>
  <si>
    <t>3.1.</t>
  </si>
  <si>
    <t>Подпрограмма "Развитие библиотечной системы в Чухломском муниципальном районе Костромской области "</t>
  </si>
  <si>
    <t>0310000000</t>
  </si>
  <si>
    <t>3.2.</t>
  </si>
  <si>
    <t>Подпрограмма «Обеспечение реализации муниципальной программы «Развитие культуры Чухломского муниципального района Костромской области»</t>
  </si>
  <si>
    <t>0320000000</t>
  </si>
  <si>
    <t>3.3.</t>
  </si>
  <si>
    <t>Подпрограмма «Развитие учреждений культурно-досугового типа на территории Чухломского муниципального района Костромской области»</t>
  </si>
  <si>
    <t>0330000000</t>
  </si>
  <si>
    <t>3.4.</t>
  </si>
  <si>
    <t>Подпрограмма «Сохранение и развитие музейного дела Чухломского муниципального района Костромской области»</t>
  </si>
  <si>
    <t>0340000000</t>
  </si>
  <si>
    <t>3.5.</t>
  </si>
  <si>
    <t>Подпрограмма «Дополнительное образование детей по дополнительным предпрофессиональным общеобразовательным программам в области музыкального искусства и общеразвивающим программам»</t>
  </si>
  <si>
    <t>0350000000</t>
  </si>
  <si>
    <t>4.</t>
  </si>
  <si>
    <t>Муниципальная программа «Развитие туризма в Чухломском муниципальном районе Костромской области»</t>
  </si>
  <si>
    <t>0400000000</t>
  </si>
  <si>
    <t>5.</t>
  </si>
  <si>
    <t xml:space="preserve"> Муниципальная программа «Развитие физической культуры и спорта в Чухломском муниципальном районе Костромской области»</t>
  </si>
  <si>
    <t>0500000000</t>
  </si>
  <si>
    <t>6.</t>
  </si>
  <si>
    <t>Муниципальная программа «Молодежь Чухломского муниципального района Костромской области»</t>
  </si>
  <si>
    <t>0600000000</t>
  </si>
  <si>
    <t>7.</t>
  </si>
  <si>
    <t>Муниципальная программа «Патриотическое и духовно-нравственное воспитание граждан Чухломского муниципального района Костромской области»</t>
  </si>
  <si>
    <t>0700000000</t>
  </si>
  <si>
    <t>8.</t>
  </si>
  <si>
    <t>Муниципальная программа «Поддержка социально ориентированных некоммерческих организаций в Чухломском муниципальном районе Костромской области на 2021-2023 годы»</t>
  </si>
  <si>
    <t>0800000000</t>
  </si>
  <si>
    <t>Администрация Чухломского муниципального района Костромской области</t>
  </si>
  <si>
    <t>901</t>
  </si>
  <si>
    <t>9.</t>
  </si>
  <si>
    <t>Муниципальная программа "Развитие субъектов малого и среднего предпринимательства в Чухломском муниципальном районе на 2021-2025 годы»</t>
  </si>
  <si>
    <t>0900000000</t>
  </si>
  <si>
    <t>10.</t>
  </si>
  <si>
    <t>Муниципальная программа "Ремонт и содержание автомобильных дорог на территории Чухломского муниципального района Костромской области в 2020-2024 годах"</t>
  </si>
  <si>
    <t>1000000000</t>
  </si>
  <si>
    <t>Отдел капитального строительства и архитектуры администрации Чухломского муниципального района Костромской области</t>
  </si>
  <si>
    <t>934</t>
  </si>
  <si>
    <t>11.</t>
  </si>
  <si>
    <t>Муниципальная программа "Обеспечение жильем молодых семей Чухломского муниципального района Костромской области "</t>
  </si>
  <si>
    <t>1100000000</t>
  </si>
  <si>
    <t>12.</t>
  </si>
  <si>
    <t>Муниципальная программа "Улучшение условий и охраны труда в Чухломском муниципальном районе на 2022-2024 годы"</t>
  </si>
  <si>
    <t>1200000000</t>
  </si>
  <si>
    <t>13.</t>
  </si>
  <si>
    <t>Муниципальная программа "Энергосбережение и повышение энергетической эффективности администрации Чухломского муниципального района Костромской области на 2020-2023 годы"</t>
  </si>
  <si>
    <t>1300000000</t>
  </si>
  <si>
    <t>14.</t>
  </si>
  <si>
    <t>Муниципальная программа Чухломского муниципального района Костромской области «Доступная среда»</t>
  </si>
  <si>
    <t>1400000000</t>
  </si>
  <si>
    <t>15.</t>
  </si>
  <si>
    <t>1500000000</t>
  </si>
  <si>
    <t>15.1.</t>
  </si>
  <si>
    <t>Подпрограмма «Осуществление бюджетного процесса на территории Чухломского муниципального района Костромской области»</t>
  </si>
  <si>
    <t>15100000000</t>
  </si>
  <si>
    <t xml:space="preserve">Финансовый отдел администрации 
Чухломского муниципального района Костромской области
</t>
  </si>
  <si>
    <t>935</t>
  </si>
  <si>
    <t>15.1</t>
  </si>
  <si>
    <t>Подпрограмма «Совершенствование межбюджетных отношений в Чухломском муниципальном районе Костромской области»</t>
  </si>
  <si>
    <t>15200000000</t>
  </si>
  <si>
    <t>Управление финансов и экономического развития администрации Чухломского муниципального района Костромской области</t>
  </si>
  <si>
    <t>15.2</t>
  </si>
  <si>
    <t>Подпрограмма «Управление муниципальным долгом Чухломского муниципального района Костромской области»</t>
  </si>
  <si>
    <t>15300000000</t>
  </si>
  <si>
    <t>15.3</t>
  </si>
  <si>
    <t>Подпрограмма «Обеспечение реализации муниципальной программы «Управление финансами и муниципальным долгом Чухломского муниципального района Костромской области»»</t>
  </si>
  <si>
    <t>15400000000</t>
  </si>
  <si>
    <t>16.</t>
  </si>
  <si>
    <t>Муниципальная программа «Комплексное развитие сельских  территорий Чухломского муниципального района Костромской области на 2021-2025 годы»</t>
  </si>
  <si>
    <t>1600000000</t>
  </si>
  <si>
    <t>Муниципальная программа «Повышение безопасности дорожного движения на 2021-2030 годы в Чухломском муниципальном районе Костромской области»</t>
  </si>
  <si>
    <t>1700000000</t>
  </si>
  <si>
    <t>Итого</t>
  </si>
  <si>
    <t>Приложение № 1</t>
  </si>
  <si>
    <t>муниципального района</t>
  </si>
  <si>
    <t>от "_____"марта 2008 года №______</t>
  </si>
  <si>
    <t>Перечень изменений, вносимых в расходную часть бюджета Чухломского муниципального района на 2008 год</t>
  </si>
  <si>
    <t>КФСР</t>
  </si>
  <si>
    <t>КВСР</t>
  </si>
  <si>
    <t>КЦСР</t>
  </si>
  <si>
    <t>КВР</t>
  </si>
  <si>
    <t>Вид расходов</t>
  </si>
  <si>
    <t>ВСЕГО</t>
  </si>
  <si>
    <t>211 - зарплата</t>
  </si>
  <si>
    <t>212 - прочие расходы</t>
  </si>
  <si>
    <t>213 - нач.на з/пл</t>
  </si>
  <si>
    <t>221- связь</t>
  </si>
  <si>
    <t>222- транспортные расходы</t>
  </si>
  <si>
    <t>223 10 -э/отопление и газ</t>
  </si>
  <si>
    <t>223 20 -э/энергия</t>
  </si>
  <si>
    <t>223 30 - водоснабжение</t>
  </si>
  <si>
    <t>224- ар.пл.за польз.имуществом</t>
  </si>
  <si>
    <t>225 - услуги по сод.имущ-ва</t>
  </si>
  <si>
    <t>226- проч.услуги</t>
  </si>
  <si>
    <t>231 -Обслуж.долг.обяз-в</t>
  </si>
  <si>
    <t>241- безвозм. перечисления</t>
  </si>
  <si>
    <t>242- безвозм. перечисления</t>
  </si>
  <si>
    <t>251- переч.другим бюджетам</t>
  </si>
  <si>
    <t>262 -соцпомощь</t>
  </si>
  <si>
    <t>263 соцпособия</t>
  </si>
  <si>
    <t>290 20</t>
  </si>
  <si>
    <t>340 10 -медикаменты</t>
  </si>
  <si>
    <t>34020 -продукты питания</t>
  </si>
  <si>
    <t>340 30 -ГСМ</t>
  </si>
  <si>
    <t>340 40-ув.ст.мат.запасов</t>
  </si>
  <si>
    <t>340 50-приобр.кот.-печн.топлива</t>
  </si>
  <si>
    <t>УПРАВЛЕНИЕ</t>
  </si>
  <si>
    <t>0100</t>
  </si>
  <si>
    <t>000</t>
  </si>
  <si>
    <t>0000000</t>
  </si>
  <si>
    <t>Собрание депутатов</t>
  </si>
  <si>
    <t>0103</t>
  </si>
  <si>
    <t>092</t>
  </si>
  <si>
    <t>0020400</t>
  </si>
  <si>
    <t>500</t>
  </si>
  <si>
    <t>Администрация Чухломского МР</t>
  </si>
  <si>
    <t>0104</t>
  </si>
  <si>
    <t xml:space="preserve">ОКС администрации Чухломского МР </t>
  </si>
  <si>
    <t>Финансовый отдел</t>
  </si>
  <si>
    <t>0106</t>
  </si>
  <si>
    <t>Избирательная комиссия</t>
  </si>
  <si>
    <t>0107</t>
  </si>
  <si>
    <t>НАЦИОНАЛЬНАЯ ЭКОНОМИКА</t>
  </si>
  <si>
    <t>0400</t>
  </si>
  <si>
    <t>ОКС администрации Чухломского МР (вод-вод в д.Куливертово)</t>
  </si>
  <si>
    <t>0405</t>
  </si>
  <si>
    <t>082</t>
  </si>
  <si>
    <t>5220000</t>
  </si>
  <si>
    <t>003</t>
  </si>
  <si>
    <t>МУП "Чухломаавтотранс"</t>
  </si>
  <si>
    <t>0408</t>
  </si>
  <si>
    <t>103</t>
  </si>
  <si>
    <t>3170000</t>
  </si>
  <si>
    <t>366</t>
  </si>
  <si>
    <t>ЖИЛИЩНО-КОММУНАЛЬНОЕ ХОЗ-ВО</t>
  </si>
  <si>
    <t>0500</t>
  </si>
  <si>
    <t xml:space="preserve">ОКС администрации Чухл.МР </t>
  </si>
  <si>
    <t>0502</t>
  </si>
  <si>
    <t>132</t>
  </si>
  <si>
    <t>1020200</t>
  </si>
  <si>
    <t>Проценты за кредит</t>
  </si>
  <si>
    <t>0112</t>
  </si>
  <si>
    <t>0650000</t>
  </si>
  <si>
    <t>152</t>
  </si>
  <si>
    <t>Резервный фонд</t>
  </si>
  <si>
    <t>0113</t>
  </si>
  <si>
    <t>0700000</t>
  </si>
  <si>
    <t>184</t>
  </si>
  <si>
    <t>НАЦИОНАЛЬНАЯ БЕЗОПАСНОСТЬ И ПРАВООХРАНИТЕЛЬНАЯ ДЕЯТЕЛЬНОСТЬ</t>
  </si>
  <si>
    <t>0300</t>
  </si>
  <si>
    <t>ЗАГС</t>
  </si>
  <si>
    <t>0304</t>
  </si>
  <si>
    <t>318</t>
  </si>
  <si>
    <t>0010000</t>
  </si>
  <si>
    <t>608</t>
  </si>
  <si>
    <t>ОБРАЗОВАНИЕ</t>
  </si>
  <si>
    <t>0700</t>
  </si>
  <si>
    <t>Чухломская средняя школа</t>
  </si>
  <si>
    <t>0702</t>
  </si>
  <si>
    <t>074</t>
  </si>
  <si>
    <t>4219900</t>
  </si>
  <si>
    <t>001</t>
  </si>
  <si>
    <t>Судайская школа</t>
  </si>
  <si>
    <t>Школы села</t>
  </si>
  <si>
    <t xml:space="preserve">Отдел образования </t>
  </si>
  <si>
    <t>0709</t>
  </si>
  <si>
    <t>КУЛЬТУРА</t>
  </si>
  <si>
    <t>0800</t>
  </si>
  <si>
    <t>Бибколлектор</t>
  </si>
  <si>
    <t>0801</t>
  </si>
  <si>
    <t>4429900</t>
  </si>
  <si>
    <t>Отдел культуры</t>
  </si>
  <si>
    <t>0806</t>
  </si>
  <si>
    <t>ЗДРАВООХРАНЕНИЕ</t>
  </si>
  <si>
    <t>0900</t>
  </si>
  <si>
    <t xml:space="preserve">Чухломская райбольница </t>
  </si>
  <si>
    <t>0901</t>
  </si>
  <si>
    <t>055</t>
  </si>
  <si>
    <t>4709900</t>
  </si>
  <si>
    <t>0902</t>
  </si>
  <si>
    <t>Судайская райбольница</t>
  </si>
  <si>
    <t>Администрация района</t>
  </si>
  <si>
    <t>0908</t>
  </si>
  <si>
    <t>5129700</t>
  </si>
  <si>
    <t>СОЦПОЛИТИКА, всего</t>
  </si>
  <si>
    <t>1000</t>
  </si>
  <si>
    <t>Обеспечение жильем молодых семей</t>
  </si>
  <si>
    <t>1003</t>
  </si>
  <si>
    <t>1040200</t>
  </si>
  <si>
    <t>501</t>
  </si>
  <si>
    <t>МЕЖБЮДЖЕТНЫЕ ТРАНСФЕРТЫ</t>
  </si>
  <si>
    <t>1100</t>
  </si>
  <si>
    <t>Прочие межбюджетные трансферты</t>
  </si>
  <si>
    <t>1104</t>
  </si>
  <si>
    <t>5201500</t>
  </si>
  <si>
    <t>017</t>
  </si>
  <si>
    <t xml:space="preserve">Межбюджетные трансферты бюджетам поселений из бюджета муниципального района на осуществление части полномочий </t>
  </si>
  <si>
    <t>5210600</t>
  </si>
  <si>
    <t>Субвенции на осуществление полномочий по первичному воинскому учету на территориях, где отсутствуют военкоматы</t>
  </si>
  <si>
    <t>1102</t>
  </si>
  <si>
    <t>5190000</t>
  </si>
  <si>
    <t>519</t>
  </si>
  <si>
    <t xml:space="preserve">В С Е Г О  </t>
  </si>
  <si>
    <t>Судайский д/сад - 200000 руб.</t>
  </si>
  <si>
    <t>Свалка - 165000 руб.</t>
  </si>
  <si>
    <t xml:space="preserve">Сады города - </t>
  </si>
  <si>
    <t>от "_____"июня 2008 года №______</t>
  </si>
  <si>
    <t>Администрация Чухломского МР (трудовые отношения)</t>
  </si>
  <si>
    <t>Управление с/х-ва (молоко)</t>
  </si>
  <si>
    <t>2603000</t>
  </si>
  <si>
    <t>006</t>
  </si>
  <si>
    <t>ОКС администрации Чухломского МР (дороги)</t>
  </si>
  <si>
    <t>0409</t>
  </si>
  <si>
    <t>108</t>
  </si>
  <si>
    <t>3150203</t>
  </si>
  <si>
    <t>5201800</t>
  </si>
  <si>
    <t>Субвенции на осуществление органами местного самоуправления гос.полноочий по гос.регистрации атов гражданского состояния</t>
  </si>
  <si>
    <t>1103</t>
  </si>
  <si>
    <t>0013800</t>
  </si>
  <si>
    <t>009</t>
  </si>
  <si>
    <t>от "_____" ноября 2007 года №______</t>
  </si>
  <si>
    <t>от "_____" июня 2007 года №______</t>
  </si>
  <si>
    <t>Перечень изменений, вносимых в расходную часть бюджета Чухломского муниципального района на 2007 год</t>
  </si>
  <si>
    <t>УПРАВЛЕНИЕ, всего</t>
  </si>
  <si>
    <t>005</t>
  </si>
  <si>
    <t>ОКС администрации Чухл.МР</t>
  </si>
  <si>
    <t>Возмещение за газ</t>
  </si>
  <si>
    <t>0402</t>
  </si>
  <si>
    <t>021</t>
  </si>
  <si>
    <t>2480000</t>
  </si>
  <si>
    <t>322</t>
  </si>
  <si>
    <t>Управление с/х-во</t>
  </si>
  <si>
    <t>ОКС администрации Чухл.МР (баня)</t>
  </si>
  <si>
    <t>1020000</t>
  </si>
  <si>
    <t>214</t>
  </si>
  <si>
    <t>0200000</t>
  </si>
  <si>
    <t>097</t>
  </si>
  <si>
    <t>Возмещение за сжиженный газ</t>
  </si>
  <si>
    <t>Мероприятия в области с/х-ва</t>
  </si>
  <si>
    <t>2600000</t>
  </si>
  <si>
    <t>342</t>
  </si>
  <si>
    <t>ОКС (ремонт улично-дорожной сети)</t>
  </si>
  <si>
    <t>3150000</t>
  </si>
  <si>
    <t>365</t>
  </si>
  <si>
    <t>ОБРАЗОВАНИЕ, всего</t>
  </si>
  <si>
    <t>4210000</t>
  </si>
  <si>
    <t>327</t>
  </si>
  <si>
    <t xml:space="preserve">Школы села </t>
  </si>
  <si>
    <t>Отдел образования (приемная семья)</t>
  </si>
  <si>
    <t>422</t>
  </si>
  <si>
    <t>КУЛЬТУРА, всего</t>
  </si>
  <si>
    <t>4420000</t>
  </si>
  <si>
    <t>ЗДРАВООХРАНЕНИЕ,всего</t>
  </si>
  <si>
    <t>4710000</t>
  </si>
  <si>
    <t>Администрация Чухломского МР (пенсии)</t>
  </si>
  <si>
    <t>1001</t>
  </si>
  <si>
    <t>4900000</t>
  </si>
  <si>
    <t>714</t>
  </si>
  <si>
    <t>Соцзащита (Детские пособия)</t>
  </si>
  <si>
    <t>5140000</t>
  </si>
  <si>
    <t>482</t>
  </si>
  <si>
    <t>Адресные субсидии ЖКУ</t>
  </si>
  <si>
    <t>5050000</t>
  </si>
  <si>
    <t>572</t>
  </si>
  <si>
    <t>Оплата жилых помещений и КУ</t>
  </si>
  <si>
    <t>ФИНАНСОВАЯ ПОМОЩЬ,всего</t>
  </si>
  <si>
    <t>Субвенции на осуществление переданных полномочий учр-ям образования</t>
  </si>
  <si>
    <t>1101</t>
  </si>
  <si>
    <t>5170000</t>
  </si>
  <si>
    <t>526</t>
  </si>
  <si>
    <t>Субсидии на проведение капремонта многокварт.домов</t>
  </si>
  <si>
    <t>5200000</t>
  </si>
  <si>
    <t>686</t>
  </si>
  <si>
    <t>Субсидии на переселение граждан из аварийного жилфонда</t>
  </si>
  <si>
    <t>Дотация на выравнивание уровня бюджетной обеспеченности</t>
  </si>
  <si>
    <t>5280000</t>
  </si>
  <si>
    <t xml:space="preserve">Приложение </t>
  </si>
  <si>
    <t>от"____" ноября 2007г. №____</t>
  </si>
  <si>
    <t>Распределение дополнительной суммы субсидии</t>
  </si>
  <si>
    <t>бюджету городского поселения</t>
  </si>
  <si>
    <t>тыс.руб.</t>
  </si>
  <si>
    <t>Муниципальная программа «Управление муниципальными финансами и муниципальным долгом Чухломского муниципального района Костромской области»</t>
  </si>
  <si>
    <t>Уточн.план на 2022г. (тыс.рублей)</t>
  </si>
  <si>
    <t>% исполнения к уточн.плану 2022г.</t>
  </si>
  <si>
    <t>СВЕДЕНИЯ ОБ ИСПОЛНЕНИИ МУНИЦИПАЛЬНЫХ ПРОГРАММ ЧУХЛОМСКОГО МУНИЦИПАЛЬНОГО РАЙОНА КОСТРОМСКОЙ ОБЛАСТИ ПО ПОДПРОГРАММАМ И ГЛАВНЫМ РАСПОРЯДИТЕЛЯМ СРЕДСТВ БЮДЖЕТА ЧУХЛОМСКОГО МУНИЦИПАЛЬНОГО РАЙОНА КОСТРОМСКОЙ ОБЛАСТИ по состоянию на 01.11.2022 года</t>
  </si>
  <si>
    <t>Исполнено на 01.11.2022г. (тыс.рублей)</t>
  </si>
  <si>
    <t>17.</t>
  </si>
  <si>
    <t>Муниципальная программа «Чистая вода в Чухломском муниципальном районе Костромской области на 2022-2025 годы»</t>
  </si>
  <si>
    <t>1900000000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</si>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</sst>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58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33" applyFont="1">
      <alignment/>
      <protection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right"/>
      <protection/>
    </xf>
    <xf numFmtId="0" fontId="3" fillId="0" borderId="0" xfId="33" applyFont="1" applyAlignment="1">
      <alignment horizontal="center"/>
      <protection/>
    </xf>
    <xf numFmtId="1" fontId="3" fillId="0" borderId="0" xfId="33" applyNumberFormat="1" applyFont="1" applyAlignment="1">
      <alignment horizontal="right"/>
      <protection/>
    </xf>
    <xf numFmtId="1" fontId="3" fillId="0" borderId="0" xfId="33" applyNumberFormat="1" applyFont="1">
      <alignment/>
      <protection/>
    </xf>
    <xf numFmtId="0" fontId="5" fillId="0" borderId="0" xfId="33" applyFont="1">
      <alignment/>
      <protection/>
    </xf>
    <xf numFmtId="1" fontId="5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2" fillId="0" borderId="0" xfId="33" applyFont="1" applyBorder="1" applyAlignment="1">
      <alignment/>
      <protection/>
    </xf>
    <xf numFmtId="0" fontId="2" fillId="0" borderId="0" xfId="33" applyFont="1" applyBorder="1">
      <alignment/>
      <protection/>
    </xf>
    <xf numFmtId="3" fontId="3" fillId="0" borderId="0" xfId="33" applyNumberFormat="1" applyFont="1" applyAlignment="1">
      <alignment horizontal="right"/>
      <protection/>
    </xf>
    <xf numFmtId="3" fontId="3" fillId="0" borderId="0" xfId="33" applyNumberFormat="1" applyFont="1">
      <alignment/>
      <protection/>
    </xf>
    <xf numFmtId="3" fontId="5" fillId="0" borderId="0" xfId="33" applyNumberFormat="1" applyFont="1">
      <alignment/>
      <protection/>
    </xf>
    <xf numFmtId="49" fontId="8" fillId="0" borderId="0" xfId="33" applyNumberFormat="1" applyFont="1" applyAlignment="1">
      <alignment horizontal="center"/>
      <protection/>
    </xf>
    <xf numFmtId="0" fontId="9" fillId="0" borderId="0" xfId="33" applyFont="1" applyAlignment="1">
      <alignment wrapText="1"/>
      <protection/>
    </xf>
    <xf numFmtId="1" fontId="10" fillId="0" borderId="0" xfId="33" applyNumberFormat="1" applyFont="1" applyAlignment="1">
      <alignment horizontal="center"/>
      <protection/>
    </xf>
    <xf numFmtId="164" fontId="10" fillId="33" borderId="0" xfId="33" applyNumberFormat="1" applyFont="1" applyFill="1" applyAlignment="1">
      <alignment horizontal="center"/>
      <protection/>
    </xf>
    <xf numFmtId="49" fontId="8" fillId="34" borderId="0" xfId="33" applyNumberFormat="1" applyFont="1" applyFill="1" applyAlignment="1">
      <alignment horizontal="center"/>
      <protection/>
    </xf>
    <xf numFmtId="0" fontId="2" fillId="34" borderId="0" xfId="33" applyFont="1" applyFill="1">
      <alignment/>
      <protection/>
    </xf>
    <xf numFmtId="49" fontId="12" fillId="34" borderId="0" xfId="33" applyNumberFormat="1" applyFont="1" applyFill="1" applyAlignment="1">
      <alignment horizontal="center"/>
      <protection/>
    </xf>
    <xf numFmtId="0" fontId="13" fillId="34" borderId="0" xfId="33" applyFont="1" applyFill="1" applyBorder="1" applyAlignment="1">
      <alignment vertical="center" wrapText="1"/>
      <protection/>
    </xf>
    <xf numFmtId="164" fontId="13" fillId="34" borderId="0" xfId="33" applyNumberFormat="1" applyFont="1" applyFill="1" applyBorder="1" applyAlignment="1">
      <alignment vertical="center" wrapText="1"/>
      <protection/>
    </xf>
    <xf numFmtId="0" fontId="14" fillId="34" borderId="0" xfId="33" applyFont="1" applyFill="1">
      <alignment/>
      <protection/>
    </xf>
    <xf numFmtId="0" fontId="16" fillId="34" borderId="0" xfId="33" applyFont="1" applyFill="1" applyAlignment="1">
      <alignment wrapText="1"/>
      <protection/>
    </xf>
    <xf numFmtId="1" fontId="15" fillId="34" borderId="0" xfId="33" applyNumberFormat="1" applyFont="1" applyFill="1" applyAlignment="1">
      <alignment horizontal="center"/>
      <protection/>
    </xf>
    <xf numFmtId="164" fontId="10" fillId="34" borderId="0" xfId="33" applyNumberFormat="1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0" fontId="9" fillId="0" borderId="0" xfId="33" applyFont="1" applyAlignment="1">
      <alignment horizontal="center"/>
      <protection/>
    </xf>
    <xf numFmtId="0" fontId="18" fillId="35" borderId="0" xfId="33" applyFont="1" applyFill="1">
      <alignment/>
      <protection/>
    </xf>
    <xf numFmtId="0" fontId="10" fillId="0" borderId="0" xfId="33" applyFont="1">
      <alignment/>
      <protection/>
    </xf>
    <xf numFmtId="0" fontId="11" fillId="0" borderId="0" xfId="33" applyFont="1">
      <alignment/>
      <protection/>
    </xf>
    <xf numFmtId="0" fontId="9" fillId="34" borderId="0" xfId="33" applyFont="1" applyFill="1">
      <alignment/>
      <protection/>
    </xf>
    <xf numFmtId="0" fontId="18" fillId="0" borderId="0" xfId="33" applyFont="1">
      <alignment/>
      <protection/>
    </xf>
    <xf numFmtId="49" fontId="8" fillId="0" borderId="0" xfId="33" applyNumberFormat="1" applyFont="1" applyBorder="1" applyAlignment="1">
      <alignment horizontal="center"/>
      <protection/>
    </xf>
    <xf numFmtId="0" fontId="17" fillId="0" borderId="0" xfId="33" applyNumberFormat="1" applyFont="1" applyBorder="1" applyAlignment="1">
      <alignment wrapText="1"/>
      <protection/>
    </xf>
    <xf numFmtId="49" fontId="10" fillId="0" borderId="0" xfId="33" applyNumberFormat="1" applyFont="1" applyBorder="1" applyAlignment="1">
      <alignment horizontal="center"/>
      <protection/>
    </xf>
    <xf numFmtId="164" fontId="10" fillId="34" borderId="0" xfId="33" applyNumberFormat="1" applyFont="1" applyFill="1" applyBorder="1" applyAlignment="1">
      <alignment horizontal="center"/>
      <protection/>
    </xf>
    <xf numFmtId="0" fontId="9" fillId="0" borderId="0" xfId="33" applyFont="1">
      <alignment/>
      <protection/>
    </xf>
    <xf numFmtId="0" fontId="11" fillId="0" borderId="0" xfId="33" applyNumberFormat="1" applyFont="1" applyBorder="1" applyAlignment="1">
      <alignment wrapText="1"/>
      <protection/>
    </xf>
    <xf numFmtId="0" fontId="20" fillId="0" borderId="0" xfId="33" applyNumberFormat="1" applyFont="1" applyBorder="1" applyAlignment="1">
      <alignment wrapText="1"/>
      <protection/>
    </xf>
    <xf numFmtId="164" fontId="10" fillId="33" borderId="0" xfId="33" applyNumberFormat="1" applyFont="1" applyFill="1" applyBorder="1" applyAlignment="1">
      <alignment horizontal="center"/>
      <protection/>
    </xf>
    <xf numFmtId="0" fontId="9" fillId="0" borderId="0" xfId="33" applyFont="1" applyBorder="1" applyAlignment="1">
      <alignment wrapText="1"/>
      <protection/>
    </xf>
    <xf numFmtId="1" fontId="10" fillId="0" borderId="0" xfId="33" applyNumberFormat="1" applyFont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4" fillId="0" borderId="0" xfId="33" applyFont="1" applyAlignment="1">
      <alignment/>
      <protection/>
    </xf>
    <xf numFmtId="0" fontId="4" fillId="0" borderId="0" xfId="33" applyFont="1" applyAlignment="1">
      <alignment horizontal="center"/>
      <protection/>
    </xf>
    <xf numFmtId="0" fontId="21" fillId="0" borderId="0" xfId="33" applyFont="1">
      <alignment/>
      <protection/>
    </xf>
    <xf numFmtId="0" fontId="2" fillId="0" borderId="10" xfId="33" applyFont="1" applyBorder="1">
      <alignment/>
      <protection/>
    </xf>
    <xf numFmtId="0" fontId="9" fillId="0" borderId="11" xfId="33" applyFont="1" applyBorder="1" applyAlignment="1">
      <alignment horizontal="center"/>
      <protection/>
    </xf>
    <xf numFmtId="0" fontId="5" fillId="0" borderId="12" xfId="33" applyFont="1" applyBorder="1" applyAlignment="1">
      <alignment horizontal="center"/>
      <protection/>
    </xf>
    <xf numFmtId="0" fontId="5" fillId="0" borderId="12" xfId="33" applyFont="1" applyBorder="1" applyAlignment="1">
      <alignment horizontal="left" vertical="top" wrapText="1"/>
      <protection/>
    </xf>
    <xf numFmtId="49" fontId="5" fillId="0" borderId="12" xfId="33" applyNumberFormat="1" applyFont="1" applyBorder="1" applyAlignment="1">
      <alignment horizontal="right"/>
      <protection/>
    </xf>
    <xf numFmtId="3" fontId="5" fillId="0" borderId="12" xfId="33" applyNumberFormat="1" applyFont="1" applyBorder="1" applyAlignment="1">
      <alignment horizontal="right"/>
      <protection/>
    </xf>
    <xf numFmtId="3" fontId="5" fillId="0" borderId="13" xfId="33" applyNumberFormat="1" applyFont="1" applyFill="1" applyBorder="1" applyAlignment="1">
      <alignment horizontal="right"/>
      <protection/>
    </xf>
    <xf numFmtId="0" fontId="3" fillId="0" borderId="12" xfId="33" applyFont="1" applyBorder="1" applyAlignment="1">
      <alignment horizontal="center"/>
      <protection/>
    </xf>
    <xf numFmtId="0" fontId="3" fillId="0" borderId="12" xfId="33" applyFont="1" applyBorder="1" applyAlignment="1">
      <alignment horizontal="left" vertical="top" wrapText="1"/>
      <protection/>
    </xf>
    <xf numFmtId="49" fontId="3" fillId="0" borderId="12" xfId="33" applyNumberFormat="1" applyFont="1" applyBorder="1" applyAlignment="1">
      <alignment horizontal="right"/>
      <protection/>
    </xf>
    <xf numFmtId="3" fontId="3" fillId="0" borderId="12" xfId="33" applyNumberFormat="1" applyFont="1" applyBorder="1" applyAlignment="1">
      <alignment horizontal="right"/>
      <protection/>
    </xf>
    <xf numFmtId="3" fontId="3" fillId="0" borderId="12" xfId="33" applyNumberFormat="1" applyFont="1" applyBorder="1">
      <alignment/>
      <protection/>
    </xf>
    <xf numFmtId="0" fontId="1" fillId="0" borderId="0" xfId="33" applyFont="1">
      <alignment/>
      <protection/>
    </xf>
    <xf numFmtId="0" fontId="3" fillId="0" borderId="14" xfId="33" applyFont="1" applyBorder="1" applyAlignment="1">
      <alignment horizontal="center"/>
      <protection/>
    </xf>
    <xf numFmtId="3" fontId="3" fillId="0" borderId="14" xfId="33" applyNumberFormat="1" applyFont="1" applyBorder="1" applyAlignment="1">
      <alignment horizontal="right"/>
      <protection/>
    </xf>
    <xf numFmtId="3" fontId="3" fillId="0" borderId="14" xfId="33" applyNumberFormat="1" applyFont="1" applyBorder="1">
      <alignment/>
      <protection/>
    </xf>
    <xf numFmtId="0" fontId="3" fillId="0" borderId="14" xfId="33" applyFont="1" applyBorder="1" applyAlignment="1">
      <alignment horizontal="left" vertical="top" wrapText="1"/>
      <protection/>
    </xf>
    <xf numFmtId="0" fontId="5" fillId="0" borderId="14" xfId="33" applyNumberFormat="1" applyFont="1" applyBorder="1" applyAlignment="1">
      <alignment horizontal="center"/>
      <protection/>
    </xf>
    <xf numFmtId="0" fontId="5" fillId="0" borderId="14" xfId="33" applyNumberFormat="1" applyFont="1" applyBorder="1" applyAlignment="1">
      <alignment horizontal="left" vertical="top" wrapText="1"/>
      <protection/>
    </xf>
    <xf numFmtId="49" fontId="5" fillId="0" borderId="14" xfId="33" applyNumberFormat="1" applyFont="1" applyBorder="1" applyAlignment="1">
      <alignment horizontal="right"/>
      <protection/>
    </xf>
    <xf numFmtId="3" fontId="5" fillId="0" borderId="14" xfId="33" applyNumberFormat="1" applyFont="1" applyBorder="1" applyAlignment="1">
      <alignment horizontal="right"/>
      <protection/>
    </xf>
    <xf numFmtId="3" fontId="7" fillId="0" borderId="0" xfId="33" applyNumberFormat="1" applyFont="1">
      <alignment/>
      <protection/>
    </xf>
    <xf numFmtId="0" fontId="3" fillId="0" borderId="14" xfId="33" applyNumberFormat="1" applyFont="1" applyBorder="1" applyAlignment="1">
      <alignment horizontal="center"/>
      <protection/>
    </xf>
    <xf numFmtId="0" fontId="3" fillId="0" borderId="14" xfId="33" applyNumberFormat="1" applyFont="1" applyBorder="1" applyAlignment="1">
      <alignment horizontal="left" vertical="top" wrapText="1"/>
      <protection/>
    </xf>
    <xf numFmtId="49" fontId="3" fillId="0" borderId="14" xfId="33" applyNumberFormat="1" applyFont="1" applyBorder="1" applyAlignment="1">
      <alignment horizontal="right"/>
      <protection/>
    </xf>
    <xf numFmtId="3" fontId="3" fillId="0" borderId="0" xfId="33" applyNumberFormat="1" applyFont="1" applyBorder="1">
      <alignment/>
      <protection/>
    </xf>
    <xf numFmtId="0" fontId="5" fillId="0" borderId="14" xfId="33" applyNumberFormat="1" applyFont="1" applyBorder="1" applyAlignment="1">
      <alignment horizontal="left" vertical="top" wrapText="1"/>
      <protection/>
    </xf>
    <xf numFmtId="3" fontId="5" fillId="0" borderId="14" xfId="33" applyNumberFormat="1" applyFont="1" applyBorder="1" applyAlignment="1">
      <alignment horizontal="right"/>
      <protection/>
    </xf>
    <xf numFmtId="3" fontId="5" fillId="0" borderId="12" xfId="33" applyNumberFormat="1" applyFont="1" applyBorder="1" applyAlignment="1">
      <alignment horizontal="right"/>
      <protection/>
    </xf>
    <xf numFmtId="3" fontId="3" fillId="0" borderId="14" xfId="33" applyNumberFormat="1" applyFont="1" applyBorder="1" applyAlignment="1">
      <alignment horizontal="right"/>
      <protection/>
    </xf>
    <xf numFmtId="3" fontId="3" fillId="0" borderId="12" xfId="33" applyNumberFormat="1" applyFont="1" applyBorder="1" applyAlignment="1">
      <alignment horizontal="right"/>
      <protection/>
    </xf>
    <xf numFmtId="3" fontId="3" fillId="0" borderId="12" xfId="33" applyNumberFormat="1" applyFont="1" applyBorder="1">
      <alignment/>
      <protection/>
    </xf>
    <xf numFmtId="3" fontId="1" fillId="0" borderId="12" xfId="33" applyNumberFormat="1" applyFont="1" applyBorder="1">
      <alignment/>
      <protection/>
    </xf>
    <xf numFmtId="3" fontId="1" fillId="0" borderId="0" xfId="33" applyNumberFormat="1" applyFont="1">
      <alignment/>
      <protection/>
    </xf>
    <xf numFmtId="3" fontId="3" fillId="0" borderId="14" xfId="33" applyNumberFormat="1" applyFont="1" applyBorder="1">
      <alignment/>
      <protection/>
    </xf>
    <xf numFmtId="3" fontId="1" fillId="0" borderId="0" xfId="33" applyNumberFormat="1">
      <alignment/>
      <protection/>
    </xf>
    <xf numFmtId="3" fontId="5" fillId="0" borderId="12" xfId="33" applyNumberFormat="1" applyFont="1" applyBorder="1">
      <alignment/>
      <protection/>
    </xf>
    <xf numFmtId="49" fontId="3" fillId="0" borderId="14" xfId="33" applyNumberFormat="1" applyFont="1" applyBorder="1" applyAlignment="1">
      <alignment horizontal="right"/>
      <protection/>
    </xf>
    <xf numFmtId="0" fontId="5" fillId="0" borderId="14" xfId="33" applyFont="1" applyBorder="1" applyAlignment="1">
      <alignment horizontal="center"/>
      <protection/>
    </xf>
    <xf numFmtId="0" fontId="5" fillId="0" borderId="14" xfId="33" applyFont="1" applyBorder="1" applyAlignment="1">
      <alignment horizontal="left" vertical="top" wrapText="1"/>
      <protection/>
    </xf>
    <xf numFmtId="49" fontId="5" fillId="0" borderId="14" xfId="33" applyNumberFormat="1" applyFont="1" applyBorder="1" applyAlignment="1">
      <alignment horizontal="right"/>
      <protection/>
    </xf>
    <xf numFmtId="0" fontId="2" fillId="0" borderId="14" xfId="33" applyFont="1" applyBorder="1" applyAlignment="1">
      <alignment horizontal="left" vertical="top" wrapText="1"/>
      <protection/>
    </xf>
    <xf numFmtId="0" fontId="5" fillId="0" borderId="14" xfId="33" applyNumberFormat="1" applyFont="1" applyBorder="1" applyAlignment="1">
      <alignment horizontal="center" vertical="center"/>
      <protection/>
    </xf>
    <xf numFmtId="0" fontId="5" fillId="0" borderId="14" xfId="33" applyNumberFormat="1" applyFont="1" applyBorder="1">
      <alignment/>
      <protection/>
    </xf>
    <xf numFmtId="0" fontId="5" fillId="0" borderId="14" xfId="33" applyNumberFormat="1" applyFont="1" applyBorder="1" applyAlignment="1">
      <alignment horizontal="right"/>
      <protection/>
    </xf>
    <xf numFmtId="1" fontId="7" fillId="0" borderId="0" xfId="33" applyNumberFormat="1" applyFont="1">
      <alignment/>
      <protection/>
    </xf>
    <xf numFmtId="0" fontId="3" fillId="0" borderId="15" xfId="33" applyNumberFormat="1" applyFont="1" applyBorder="1" applyAlignment="1">
      <alignment horizontal="center"/>
      <protection/>
    </xf>
    <xf numFmtId="0" fontId="3" fillId="0" borderId="15" xfId="33" applyNumberFormat="1" applyFont="1" applyBorder="1" applyAlignment="1">
      <alignment horizontal="justify" vertical="center"/>
      <protection/>
    </xf>
    <xf numFmtId="0" fontId="3" fillId="0" borderId="15" xfId="33" applyNumberFormat="1" applyFont="1" applyBorder="1">
      <alignment/>
      <protection/>
    </xf>
    <xf numFmtId="0" fontId="3" fillId="0" borderId="15" xfId="33" applyNumberFormat="1" applyFont="1" applyBorder="1" applyAlignment="1">
      <alignment horizontal="right"/>
      <protection/>
    </xf>
    <xf numFmtId="0" fontId="3" fillId="0" borderId="0" xfId="33" applyNumberFormat="1" applyFont="1" applyBorder="1" applyAlignment="1">
      <alignment horizontal="center"/>
      <protection/>
    </xf>
    <xf numFmtId="0" fontId="3" fillId="0" borderId="0" xfId="33" applyNumberFormat="1" applyFont="1" applyBorder="1" applyAlignment="1">
      <alignment horizontal="justify" vertical="center"/>
      <protection/>
    </xf>
    <xf numFmtId="0" fontId="3" fillId="0" borderId="0" xfId="33" applyNumberFormat="1" applyFont="1" applyBorder="1">
      <alignment/>
      <protection/>
    </xf>
    <xf numFmtId="0" fontId="3" fillId="0" borderId="0" xfId="33" applyNumberFormat="1" applyFont="1" applyBorder="1" applyAlignment="1">
      <alignment horizontal="right"/>
      <protection/>
    </xf>
    <xf numFmtId="3" fontId="3" fillId="0" borderId="0" xfId="33" applyNumberFormat="1" applyFont="1" applyBorder="1" applyAlignment="1">
      <alignment horizontal="right"/>
      <protection/>
    </xf>
    <xf numFmtId="0" fontId="1" fillId="0" borderId="0" xfId="33" applyFont="1" applyBorder="1">
      <alignment/>
      <protection/>
    </xf>
    <xf numFmtId="0" fontId="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>
      <alignment/>
      <protection/>
    </xf>
    <xf numFmtId="0" fontId="3" fillId="0" borderId="0" xfId="33" applyNumberFormat="1" applyFont="1" applyFill="1" applyBorder="1" applyAlignment="1">
      <alignment horizontal="right"/>
      <protection/>
    </xf>
    <xf numFmtId="0" fontId="3" fillId="0" borderId="0" xfId="33" applyNumberFormat="1" applyFont="1" applyFill="1" applyBorder="1" applyAlignment="1">
      <alignment horizontal="justify" vertical="top"/>
      <protection/>
    </xf>
    <xf numFmtId="166" fontId="3" fillId="0" borderId="0" xfId="33" applyNumberFormat="1" applyFont="1" applyFill="1" applyBorder="1" applyAlignment="1">
      <alignment horizontal="right"/>
      <protection/>
    </xf>
    <xf numFmtId="166" fontId="3" fillId="0" borderId="0" xfId="33" applyNumberFormat="1" applyFont="1" applyFill="1" applyBorder="1">
      <alignment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166" fontId="3" fillId="0" borderId="0" xfId="33" applyNumberFormat="1" applyFont="1" applyAlignment="1">
      <alignment horizontal="right" indent="1"/>
      <protection/>
    </xf>
    <xf numFmtId="0" fontId="2" fillId="0" borderId="0" xfId="33" applyNumberFormat="1" applyFont="1" applyAlignment="1">
      <alignment horizontal="center"/>
      <protection/>
    </xf>
    <xf numFmtId="0" fontId="2" fillId="0" borderId="0" xfId="33" applyNumberFormat="1" applyFont="1">
      <alignment/>
      <protection/>
    </xf>
    <xf numFmtId="0" fontId="1" fillId="0" borderId="0" xfId="33" applyNumberFormat="1">
      <alignment/>
      <protection/>
    </xf>
    <xf numFmtId="0" fontId="5" fillId="0" borderId="12" xfId="33" applyFont="1" applyBorder="1">
      <alignment/>
      <protection/>
    </xf>
    <xf numFmtId="0" fontId="3" fillId="0" borderId="12" xfId="33" applyFont="1" applyBorder="1">
      <alignment/>
      <protection/>
    </xf>
    <xf numFmtId="0" fontId="3" fillId="0" borderId="14" xfId="33" applyFont="1" applyBorder="1">
      <alignment/>
      <protection/>
    </xf>
    <xf numFmtId="3" fontId="3" fillId="0" borderId="16" xfId="33" applyNumberFormat="1" applyFont="1" applyBorder="1">
      <alignment/>
      <protection/>
    </xf>
    <xf numFmtId="0" fontId="5" fillId="0" borderId="14" xfId="33" applyNumberFormat="1" applyFont="1" applyBorder="1" applyAlignment="1">
      <alignment horizontal="justify" vertical="center"/>
      <protection/>
    </xf>
    <xf numFmtId="3" fontId="5" fillId="0" borderId="16" xfId="33" applyNumberFormat="1" applyFont="1" applyBorder="1">
      <alignment/>
      <protection/>
    </xf>
    <xf numFmtId="0" fontId="3" fillId="0" borderId="14" xfId="33" applyNumberFormat="1" applyFont="1" applyBorder="1" applyAlignment="1">
      <alignment horizontal="justify" vertical="center"/>
      <protection/>
    </xf>
    <xf numFmtId="0" fontId="5" fillId="0" borderId="14" xfId="33" applyNumberFormat="1" applyFont="1" applyBorder="1" applyAlignment="1">
      <alignment horizontal="justify" vertical="center"/>
      <protection/>
    </xf>
    <xf numFmtId="0" fontId="5" fillId="0" borderId="14" xfId="33" applyFont="1" applyBorder="1">
      <alignment/>
      <protection/>
    </xf>
    <xf numFmtId="166" fontId="3" fillId="0" borderId="0" xfId="33" applyNumberFormat="1" applyFont="1" applyAlignment="1">
      <alignment horizontal="right"/>
      <protection/>
    </xf>
    <xf numFmtId="166" fontId="5" fillId="0" borderId="0" xfId="33" applyNumberFormat="1" applyFont="1">
      <alignment/>
      <protection/>
    </xf>
    <xf numFmtId="0" fontId="2" fillId="0" borderId="0" xfId="33" applyFont="1" applyBorder="1" applyAlignment="1">
      <alignment horizontal="right" wrapText="1"/>
      <protection/>
    </xf>
    <xf numFmtId="0" fontId="2" fillId="36" borderId="0" xfId="33" applyFont="1" applyFill="1">
      <alignment/>
      <protection/>
    </xf>
    <xf numFmtId="49" fontId="2" fillId="37" borderId="17" xfId="33" applyNumberFormat="1" applyFont="1" applyFill="1" applyBorder="1" applyAlignment="1">
      <alignment horizontal="center" vertical="center"/>
      <protection/>
    </xf>
    <xf numFmtId="49" fontId="2" fillId="37" borderId="17" xfId="33" applyNumberFormat="1" applyFont="1" applyFill="1" applyBorder="1" applyAlignment="1">
      <alignment horizontal="center" vertical="center" wrapText="1"/>
      <protection/>
    </xf>
    <xf numFmtId="49" fontId="2" fillId="37" borderId="17" xfId="0" applyNumberFormat="1" applyFont="1" applyFill="1" applyBorder="1" applyAlignment="1">
      <alignment horizontal="center" vertical="center" wrapText="1"/>
    </xf>
    <xf numFmtId="164" fontId="2" fillId="37" borderId="17" xfId="0" applyNumberFormat="1" applyFont="1" applyFill="1" applyBorder="1" applyAlignment="1">
      <alignment horizontal="center" vertical="center" wrapText="1"/>
    </xf>
    <xf numFmtId="49" fontId="17" fillId="34" borderId="17" xfId="33" applyNumberFormat="1" applyFont="1" applyFill="1" applyBorder="1" applyAlignment="1">
      <alignment horizontal="center"/>
      <protection/>
    </xf>
    <xf numFmtId="49" fontId="9" fillId="34" borderId="17" xfId="33" applyNumberFormat="1" applyFont="1" applyFill="1" applyBorder="1" applyAlignment="1">
      <alignment horizontal="center" wrapText="1"/>
      <protection/>
    </xf>
    <xf numFmtId="0" fontId="9" fillId="34" borderId="17" xfId="33" applyFont="1" applyFill="1" applyBorder="1" applyAlignment="1">
      <alignment horizontal="center"/>
      <protection/>
    </xf>
    <xf numFmtId="0" fontId="9" fillId="0" borderId="17" xfId="33" applyFont="1" applyBorder="1" applyAlignment="1">
      <alignment horizontal="center"/>
      <protection/>
    </xf>
    <xf numFmtId="49" fontId="8" fillId="35" borderId="17" xfId="33" applyNumberFormat="1" applyFont="1" applyFill="1" applyBorder="1" applyAlignment="1">
      <alignment horizontal="center"/>
      <protection/>
    </xf>
    <xf numFmtId="0" fontId="11" fillId="35" borderId="17" xfId="33" applyNumberFormat="1" applyFont="1" applyFill="1" applyBorder="1" applyAlignment="1">
      <alignment wrapText="1"/>
      <protection/>
    </xf>
    <xf numFmtId="49" fontId="6" fillId="35" borderId="17" xfId="33" applyNumberFormat="1" applyFont="1" applyFill="1" applyBorder="1" applyAlignment="1">
      <alignment horizontal="center"/>
      <protection/>
    </xf>
    <xf numFmtId="49" fontId="10" fillId="35" borderId="17" xfId="33" applyNumberFormat="1" applyFont="1" applyFill="1" applyBorder="1" applyAlignment="1">
      <alignment horizontal="center"/>
      <protection/>
    </xf>
    <xf numFmtId="165" fontId="5" fillId="35" borderId="17" xfId="33" applyNumberFormat="1" applyFont="1" applyFill="1" applyBorder="1" applyAlignment="1">
      <alignment horizontal="right"/>
      <protection/>
    </xf>
    <xf numFmtId="49" fontId="17" fillId="0" borderId="17" xfId="33" applyNumberFormat="1" applyFont="1" applyBorder="1" applyAlignment="1">
      <alignment horizontal="center"/>
      <protection/>
    </xf>
    <xf numFmtId="0" fontId="2" fillId="0" borderId="17" xfId="33" applyNumberFormat="1" applyFont="1" applyBorder="1" applyAlignment="1">
      <alignment wrapText="1"/>
      <protection/>
    </xf>
    <xf numFmtId="49" fontId="10" fillId="0" borderId="17" xfId="33" applyNumberFormat="1" applyFont="1" applyBorder="1" applyAlignment="1">
      <alignment horizontal="center"/>
      <protection/>
    </xf>
    <xf numFmtId="165" fontId="3" fillId="0" borderId="17" xfId="33" applyNumberFormat="1" applyFont="1" applyBorder="1" applyAlignment="1">
      <alignment horizontal="right"/>
      <protection/>
    </xf>
    <xf numFmtId="0" fontId="19" fillId="0" borderId="17" xfId="33" applyNumberFormat="1" applyFont="1" applyBorder="1" applyAlignment="1">
      <alignment wrapText="1"/>
      <protection/>
    </xf>
    <xf numFmtId="49" fontId="8" fillId="0" borderId="17" xfId="33" applyNumberFormat="1" applyFont="1" applyBorder="1" applyAlignment="1">
      <alignment horizontal="center"/>
      <protection/>
    </xf>
    <xf numFmtId="165" fontId="3" fillId="34" borderId="17" xfId="33" applyNumberFormat="1" applyFont="1" applyFill="1" applyBorder="1" applyAlignment="1">
      <alignment horizontal="right"/>
      <protection/>
    </xf>
    <xf numFmtId="49" fontId="2" fillId="34" borderId="17" xfId="33" applyNumberFormat="1" applyFont="1" applyFill="1" applyBorder="1" applyAlignment="1">
      <alignment horizontal="center"/>
      <protection/>
    </xf>
    <xf numFmtId="49" fontId="10" fillId="34" borderId="17" xfId="33" applyNumberFormat="1" applyFont="1" applyFill="1" applyBorder="1" applyAlignment="1">
      <alignment horizontal="center"/>
      <protection/>
    </xf>
    <xf numFmtId="0" fontId="19" fillId="0" borderId="17" xfId="33" applyNumberFormat="1" applyFont="1" applyBorder="1" applyAlignment="1">
      <alignment vertical="top" wrapText="1"/>
      <protection/>
    </xf>
    <xf numFmtId="0" fontId="2" fillId="0" borderId="0" xfId="33" applyFont="1" applyBorder="1" applyAlignment="1">
      <alignment horizontal="center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22" fillId="0" borderId="15" xfId="33" applyFont="1" applyBorder="1" applyAlignment="1">
      <alignment horizontal="center"/>
      <protection/>
    </xf>
    <xf numFmtId="0" fontId="3" fillId="0" borderId="15" xfId="33" applyNumberFormat="1" applyFont="1" applyBorder="1" applyAlignment="1">
      <alignment horizontal="left"/>
      <protection/>
    </xf>
    <xf numFmtId="0" fontId="3" fillId="0" borderId="0" xfId="33" applyNumberFormat="1" applyFont="1" applyBorder="1" applyAlignment="1">
      <alignment horizontal="left"/>
      <protection/>
    </xf>
    <xf numFmtId="0" fontId="2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 applyAlignment="1">
      <alignment horizontal="center"/>
      <protection/>
    </xf>
    <xf numFmtId="0" fontId="2" fillId="0" borderId="18" xfId="33" applyFont="1" applyBorder="1" applyAlignment="1">
      <alignment horizontal="center" vertical="center"/>
      <protection/>
    </xf>
    <xf numFmtId="0" fontId="2" fillId="0" borderId="18" xfId="33" applyFont="1" applyBorder="1" applyAlignment="1">
      <alignment horizontal="center" vertical="top" wrapText="1"/>
      <protection/>
    </xf>
    <xf numFmtId="0" fontId="2" fillId="0" borderId="18" xfId="33" applyFont="1" applyBorder="1" applyAlignment="1">
      <alignment horizontal="justify" vertical="center"/>
      <protection/>
    </xf>
    <xf numFmtId="0" fontId="2" fillId="0" borderId="18" xfId="33" applyFont="1" applyBorder="1" applyAlignment="1">
      <alignment horizontal="justify" vertical="top" wrapText="1"/>
      <protection/>
    </xf>
    <xf numFmtId="0" fontId="4" fillId="0" borderId="0" xfId="33" applyFont="1" applyBorder="1" applyAlignment="1">
      <alignment horizontal="center" vertical="top" wrapText="1"/>
      <protection/>
    </xf>
    <xf numFmtId="0" fontId="2" fillId="0" borderId="18" xfId="33" applyFont="1" applyBorder="1" applyAlignment="1">
      <alignment horizontal="center"/>
      <protection/>
    </xf>
    <xf numFmtId="0" fontId="6" fillId="0" borderId="18" xfId="33" applyFont="1" applyBorder="1" applyAlignment="1">
      <alignment horizontal="justify" vertical="center" textRotation="15"/>
      <protection/>
    </xf>
    <xf numFmtId="0" fontId="6" fillId="0" borderId="18" xfId="33" applyFont="1" applyBorder="1" applyAlignment="1">
      <alignment horizontal="center" vertical="center" textRotation="15"/>
      <protection/>
    </xf>
    <xf numFmtId="0" fontId="5" fillId="0" borderId="19" xfId="33" applyFont="1" applyBorder="1" applyAlignment="1">
      <alignment horizontal="center"/>
      <protection/>
    </xf>
    <xf numFmtId="0" fontId="7" fillId="0" borderId="18" xfId="33" applyFont="1" applyBorder="1" applyAlignment="1">
      <alignment horizontal="center" vertical="center"/>
      <protection/>
    </xf>
    <xf numFmtId="49" fontId="8" fillId="35" borderId="20" xfId="33" applyNumberFormat="1" applyFont="1" applyFill="1" applyBorder="1" applyAlignment="1">
      <alignment horizontal="center"/>
      <protection/>
    </xf>
    <xf numFmtId="0" fontId="11" fillId="35" borderId="12" xfId="33" applyNumberFormat="1" applyFont="1" applyFill="1" applyBorder="1" applyAlignment="1">
      <alignment wrapText="1"/>
      <protection/>
    </xf>
    <xf numFmtId="49" fontId="6" fillId="35" borderId="12" xfId="33" applyNumberFormat="1" applyFont="1" applyFill="1" applyBorder="1" applyAlignment="1">
      <alignment horizontal="center"/>
      <protection/>
    </xf>
    <xf numFmtId="49" fontId="10" fillId="35" borderId="12" xfId="33" applyNumberFormat="1" applyFont="1" applyFill="1" applyBorder="1" applyAlignment="1">
      <alignment horizontal="center"/>
      <protection/>
    </xf>
    <xf numFmtId="165" fontId="5" fillId="35" borderId="12" xfId="33" applyNumberFormat="1" applyFont="1" applyFill="1" applyBorder="1" applyAlignment="1">
      <alignment horizontal="right"/>
      <protection/>
    </xf>
    <xf numFmtId="165" fontId="11" fillId="35" borderId="12" xfId="33" applyNumberFormat="1" applyFont="1" applyFill="1" applyBorder="1" applyAlignment="1">
      <alignment horizontal="right"/>
      <protection/>
    </xf>
    <xf numFmtId="0" fontId="18" fillId="36" borderId="0" xfId="33" applyFont="1" applyFill="1">
      <alignment/>
      <protection/>
    </xf>
    <xf numFmtId="49" fontId="17" fillId="34" borderId="20" xfId="33" applyNumberFormat="1" applyFont="1" applyFill="1" applyBorder="1" applyAlignment="1">
      <alignment horizontal="center"/>
      <protection/>
    </xf>
    <xf numFmtId="0" fontId="19" fillId="0" borderId="12" xfId="33" applyNumberFormat="1" applyFont="1" applyBorder="1" applyAlignment="1">
      <alignment wrapText="1"/>
      <protection/>
    </xf>
    <xf numFmtId="49" fontId="10" fillId="0" borderId="12" xfId="33" applyNumberFormat="1" applyFont="1" applyBorder="1" applyAlignment="1">
      <alignment horizontal="center"/>
      <protection/>
    </xf>
    <xf numFmtId="165" fontId="3" fillId="34" borderId="12" xfId="33" applyNumberFormat="1" applyFont="1" applyFill="1" applyBorder="1" applyAlignment="1">
      <alignment horizontal="right"/>
      <protection/>
    </xf>
    <xf numFmtId="165" fontId="10" fillId="34" borderId="21" xfId="33" applyNumberFormat="1" applyFont="1" applyFill="1" applyBorder="1" applyAlignment="1">
      <alignment horizontal="right"/>
      <protection/>
    </xf>
    <xf numFmtId="165" fontId="10" fillId="34" borderId="12" xfId="33" applyNumberFormat="1" applyFont="1" applyFill="1" applyBorder="1" applyAlignment="1">
      <alignment horizontal="right"/>
      <protection/>
    </xf>
    <xf numFmtId="0" fontId="9" fillId="38" borderId="0" xfId="33" applyFont="1" applyFill="1">
      <alignment/>
      <protection/>
    </xf>
    <xf numFmtId="165" fontId="10" fillId="39" borderId="0" xfId="33" applyNumberFormat="1" applyFont="1" applyFill="1">
      <alignment/>
      <protection/>
    </xf>
    <xf numFmtId="0" fontId="2" fillId="38" borderId="0" xfId="33" applyFont="1" applyFill="1">
      <alignment/>
      <protection/>
    </xf>
    <xf numFmtId="0" fontId="14" fillId="38" borderId="0" xfId="33" applyFont="1" applyFill="1">
      <alignment/>
      <protection/>
    </xf>
    <xf numFmtId="0" fontId="9" fillId="36" borderId="0" xfId="33" applyFont="1" applyFill="1" applyAlignment="1">
      <alignment horizontal="center"/>
      <protection/>
    </xf>
    <xf numFmtId="0" fontId="18" fillId="40" borderId="0" xfId="33" applyFont="1" applyFill="1">
      <alignment/>
      <protection/>
    </xf>
    <xf numFmtId="0" fontId="10" fillId="36" borderId="0" xfId="33" applyFont="1" applyFill="1">
      <alignment/>
      <protection/>
    </xf>
    <xf numFmtId="0" fontId="11" fillId="36" borderId="0" xfId="33" applyFont="1" applyFill="1">
      <alignment/>
      <protection/>
    </xf>
    <xf numFmtId="165" fontId="10" fillId="38" borderId="0" xfId="33" applyNumberFormat="1" applyFont="1" applyFill="1">
      <alignment/>
      <protection/>
    </xf>
    <xf numFmtId="0" fontId="9" fillId="36" borderId="0" xfId="33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9">
      <selection activeCell="G22" sqref="G22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4</v>
      </c>
      <c r="D13" s="4"/>
      <c r="E13" s="4"/>
      <c r="F13" s="4"/>
      <c r="G13" s="4"/>
    </row>
    <row r="14" ht="18.75">
      <c r="C14" s="4" t="s">
        <v>5</v>
      </c>
    </row>
    <row r="15" ht="18.75">
      <c r="C15" s="4" t="s">
        <v>6</v>
      </c>
    </row>
    <row r="16" ht="18.75">
      <c r="C16" s="4"/>
    </row>
    <row r="17" ht="12.75">
      <c r="G17" s="5" t="s">
        <v>7</v>
      </c>
    </row>
    <row r="18" ht="12.75">
      <c r="G18" s="5"/>
    </row>
    <row r="19" spans="2:7" ht="15.75">
      <c r="B19" s="6">
        <v>1</v>
      </c>
      <c r="C19" s="3" t="s">
        <v>8</v>
      </c>
      <c r="D19" s="3"/>
      <c r="E19" s="3"/>
      <c r="F19" s="3"/>
      <c r="G19" s="7">
        <v>14990</v>
      </c>
    </row>
    <row r="20" spans="1:9" ht="15.75">
      <c r="A20" s="3"/>
      <c r="B20" s="6">
        <v>2</v>
      </c>
      <c r="C20" s="3" t="s">
        <v>9</v>
      </c>
      <c r="D20" s="3"/>
      <c r="E20" s="3"/>
      <c r="F20" s="3"/>
      <c r="G20" s="8">
        <v>2900</v>
      </c>
      <c r="H20" s="3"/>
      <c r="I20" s="3"/>
    </row>
    <row r="21" spans="1:9" ht="15.75">
      <c r="A21" s="3"/>
      <c r="B21" s="6">
        <v>3</v>
      </c>
      <c r="C21" s="3" t="s">
        <v>10</v>
      </c>
      <c r="D21" s="3"/>
      <c r="E21" s="3"/>
      <c r="F21" s="3"/>
      <c r="G21" s="8">
        <v>2890</v>
      </c>
      <c r="H21" s="3"/>
      <c r="I21" s="3"/>
    </row>
    <row r="22" spans="1:9" ht="15.75">
      <c r="A22" s="3"/>
      <c r="B22" s="6">
        <v>4</v>
      </c>
      <c r="C22" s="3" t="s">
        <v>11</v>
      </c>
      <c r="D22" s="3"/>
      <c r="E22" s="3"/>
      <c r="F22" s="3"/>
      <c r="G22" s="8">
        <v>2890</v>
      </c>
      <c r="H22" s="3"/>
      <c r="I22" s="3"/>
    </row>
    <row r="23" spans="1:9" ht="15.75">
      <c r="A23" s="3"/>
      <c r="B23" s="6">
        <v>5</v>
      </c>
      <c r="C23" s="3" t="s">
        <v>12</v>
      </c>
      <c r="D23" s="3"/>
      <c r="E23" s="3"/>
      <c r="F23" s="3"/>
      <c r="G23" s="8">
        <v>2890</v>
      </c>
      <c r="H23" s="3"/>
      <c r="I23" s="3"/>
    </row>
    <row r="24" spans="1:9" ht="15.75">
      <c r="A24" s="3"/>
      <c r="B24" s="6">
        <v>6</v>
      </c>
      <c r="C24" s="3" t="s">
        <v>13</v>
      </c>
      <c r="D24" s="3"/>
      <c r="E24" s="3"/>
      <c r="F24" s="3"/>
      <c r="G24" s="7">
        <v>2900</v>
      </c>
      <c r="H24" s="3"/>
      <c r="I24" s="3"/>
    </row>
    <row r="25" spans="1:9" ht="15.75">
      <c r="A25" s="3"/>
      <c r="B25" s="6">
        <v>7</v>
      </c>
      <c r="C25" s="3" t="s">
        <v>14</v>
      </c>
      <c r="D25" s="3"/>
      <c r="E25" s="3"/>
      <c r="F25" s="3"/>
      <c r="G25" s="7">
        <v>2890</v>
      </c>
      <c r="H25" s="3"/>
      <c r="I25" s="3"/>
    </row>
    <row r="26" spans="1:9" ht="15.75">
      <c r="A26" s="3"/>
      <c r="B26" s="6">
        <v>8</v>
      </c>
      <c r="C26" s="3" t="s">
        <v>15</v>
      </c>
      <c r="D26" s="3"/>
      <c r="E26" s="3"/>
      <c r="F26" s="3"/>
      <c r="G26" s="8">
        <v>2900</v>
      </c>
      <c r="H26" s="3"/>
      <c r="I26" s="3"/>
    </row>
    <row r="27" spans="1:9" ht="15.75">
      <c r="A27" s="3"/>
      <c r="B27" s="6">
        <v>9</v>
      </c>
      <c r="C27" s="3" t="s">
        <v>16</v>
      </c>
      <c r="D27" s="3"/>
      <c r="E27" s="3"/>
      <c r="F27" s="3"/>
      <c r="G27" s="8">
        <v>2890</v>
      </c>
      <c r="H27" s="3"/>
      <c r="I27" s="3"/>
    </row>
    <row r="28" spans="1:9" ht="15.75">
      <c r="A28" s="3"/>
      <c r="B28" s="6">
        <v>10</v>
      </c>
      <c r="C28" s="3" t="s">
        <v>17</v>
      </c>
      <c r="D28" s="3"/>
      <c r="E28" s="3"/>
      <c r="F28" s="3"/>
      <c r="G28" s="8">
        <v>2890</v>
      </c>
      <c r="H28" s="3"/>
      <c r="I28" s="3"/>
    </row>
    <row r="29" spans="1:9" ht="15.75">
      <c r="A29" s="3"/>
      <c r="B29" s="6">
        <v>11</v>
      </c>
      <c r="C29" s="3" t="s">
        <v>18</v>
      </c>
      <c r="D29" s="3"/>
      <c r="E29" s="3"/>
      <c r="F29" s="3"/>
      <c r="G29" s="8">
        <v>2890</v>
      </c>
      <c r="H29" s="3"/>
      <c r="I29" s="3"/>
    </row>
    <row r="30" spans="1:9" ht="15.75">
      <c r="A30" s="3"/>
      <c r="B30" s="6">
        <v>12</v>
      </c>
      <c r="C30" s="3" t="s">
        <v>19</v>
      </c>
      <c r="D30" s="3"/>
      <c r="E30" s="3"/>
      <c r="F30" s="3"/>
      <c r="G30" s="8">
        <v>2890</v>
      </c>
      <c r="H30" s="3"/>
      <c r="I30" s="3"/>
    </row>
    <row r="31" spans="1:9" ht="15.75">
      <c r="A31" s="3"/>
      <c r="B31" s="6">
        <v>13</v>
      </c>
      <c r="C31" s="3" t="s">
        <v>20</v>
      </c>
      <c r="D31" s="3"/>
      <c r="E31" s="3"/>
      <c r="F31" s="3"/>
      <c r="G31" s="8">
        <v>2890</v>
      </c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11" s="12" customFormat="1" ht="15.75">
      <c r="A33" s="9"/>
      <c r="B33" s="9"/>
      <c r="C33" s="9" t="s">
        <v>21</v>
      </c>
      <c r="D33" s="9"/>
      <c r="E33" s="9"/>
      <c r="F33" s="9"/>
      <c r="G33" s="10">
        <f>SUM(G19:G32)</f>
        <v>49700</v>
      </c>
      <c r="H33" s="9"/>
      <c r="I33" s="9"/>
      <c r="J33" s="11"/>
      <c r="K33" s="11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5" sqref="F15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23</v>
      </c>
    </row>
    <row r="10" ht="18.75">
      <c r="C10" s="4" t="s">
        <v>24</v>
      </c>
    </row>
    <row r="11" ht="18.75">
      <c r="C11" s="4" t="s">
        <v>25</v>
      </c>
    </row>
    <row r="12" ht="18.75">
      <c r="C12" s="4" t="s">
        <v>26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spans="2:7" ht="15.75">
      <c r="B15" s="6">
        <v>1</v>
      </c>
      <c r="C15" s="3" t="s">
        <v>9</v>
      </c>
      <c r="D15" s="3"/>
      <c r="E15" s="3"/>
      <c r="F15" s="3">
        <v>2200</v>
      </c>
      <c r="G15" s="5"/>
    </row>
    <row r="16" spans="2:10" ht="15.75">
      <c r="B16" s="6">
        <v>2</v>
      </c>
      <c r="C16" s="3" t="s">
        <v>10</v>
      </c>
      <c r="D16" s="3"/>
      <c r="E16" s="3"/>
      <c r="F16" s="3">
        <v>1080</v>
      </c>
      <c r="G16" s="13"/>
      <c r="H16" s="163"/>
      <c r="I16" s="163"/>
      <c r="J16" s="163"/>
    </row>
    <row r="17" spans="2:10" ht="15.75">
      <c r="B17" s="6">
        <v>3</v>
      </c>
      <c r="C17" s="3" t="s">
        <v>11</v>
      </c>
      <c r="D17" s="3"/>
      <c r="E17" s="3"/>
      <c r="F17" s="3">
        <v>1600</v>
      </c>
      <c r="G17" s="13"/>
      <c r="H17" s="14"/>
      <c r="I17" s="14"/>
      <c r="J17" s="14"/>
    </row>
    <row r="18" spans="2:10" ht="15.75">
      <c r="B18" s="6">
        <v>4</v>
      </c>
      <c r="C18" s="3" t="s">
        <v>12</v>
      </c>
      <c r="D18" s="3"/>
      <c r="E18" s="3"/>
      <c r="F18" s="3">
        <v>3000</v>
      </c>
      <c r="G18" s="15"/>
      <c r="H18" s="3"/>
      <c r="I18" s="3"/>
      <c r="J18" s="3"/>
    </row>
    <row r="19" spans="2:10" ht="15.75">
      <c r="B19" s="6">
        <v>5</v>
      </c>
      <c r="C19" s="3" t="s">
        <v>17</v>
      </c>
      <c r="D19" s="3"/>
      <c r="E19" s="3"/>
      <c r="F19" s="3">
        <v>2200</v>
      </c>
      <c r="G19" s="15"/>
      <c r="H19" s="3"/>
      <c r="I19" s="3"/>
      <c r="J19" s="3"/>
    </row>
    <row r="20" spans="1:10" ht="15.75">
      <c r="A20" s="3"/>
      <c r="B20" s="6">
        <v>6</v>
      </c>
      <c r="C20" s="3" t="s">
        <v>13</v>
      </c>
      <c r="D20" s="3"/>
      <c r="E20" s="3"/>
      <c r="F20" s="3">
        <v>6800</v>
      </c>
      <c r="G20" s="15"/>
      <c r="H20" s="3"/>
      <c r="I20" s="3"/>
      <c r="J20" s="3"/>
    </row>
    <row r="21" spans="1:10" ht="15.75">
      <c r="A21" s="3"/>
      <c r="B21" s="6">
        <v>7</v>
      </c>
      <c r="C21" s="3" t="s">
        <v>14</v>
      </c>
      <c r="D21" s="3"/>
      <c r="E21" s="3"/>
      <c r="F21" s="3">
        <v>1920</v>
      </c>
      <c r="G21" s="15"/>
      <c r="H21" s="3"/>
      <c r="I21" s="3"/>
      <c r="J21" s="3"/>
    </row>
    <row r="22" spans="1:9" ht="15.75">
      <c r="A22" s="3"/>
      <c r="B22" s="6">
        <v>8</v>
      </c>
      <c r="C22" s="3" t="s">
        <v>15</v>
      </c>
      <c r="D22" s="3"/>
      <c r="E22" s="3"/>
      <c r="F22" s="3">
        <v>22800</v>
      </c>
      <c r="G22" s="16"/>
      <c r="H22" s="3"/>
      <c r="I22" s="3"/>
    </row>
    <row r="23" spans="1:9" ht="15.75">
      <c r="A23" s="3"/>
      <c r="B23" s="6">
        <v>9</v>
      </c>
      <c r="C23" s="3" t="s">
        <v>16</v>
      </c>
      <c r="D23" s="3"/>
      <c r="E23" s="3"/>
      <c r="F23" s="3">
        <v>2000</v>
      </c>
      <c r="G23" s="16"/>
      <c r="H23" s="3"/>
      <c r="I23" s="3"/>
    </row>
    <row r="24" spans="1:9" ht="15.75">
      <c r="A24" s="3"/>
      <c r="B24" s="6">
        <v>10</v>
      </c>
      <c r="C24" s="3" t="s">
        <v>18</v>
      </c>
      <c r="D24" s="3"/>
      <c r="E24" s="3"/>
      <c r="F24" s="3">
        <v>3200</v>
      </c>
      <c r="G24" s="16"/>
      <c r="H24" s="3"/>
      <c r="I24" s="3"/>
    </row>
    <row r="25" spans="1:10" ht="15.75">
      <c r="A25" s="3"/>
      <c r="B25" s="6">
        <v>11</v>
      </c>
      <c r="C25" s="3" t="s">
        <v>19</v>
      </c>
      <c r="D25" s="3"/>
      <c r="E25" s="3"/>
      <c r="F25" s="3">
        <v>4400</v>
      </c>
      <c r="G25" s="17"/>
      <c r="H25" s="17"/>
      <c r="I25" s="17"/>
      <c r="J25" s="17"/>
    </row>
    <row r="26" spans="1:9" ht="15.75">
      <c r="A26" s="3"/>
      <c r="B26" s="6">
        <v>12</v>
      </c>
      <c r="C26" s="3" t="s">
        <v>20</v>
      </c>
      <c r="D26" s="3"/>
      <c r="E26" s="3"/>
      <c r="F26" s="3">
        <v>8700</v>
      </c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9" t="s">
        <v>21</v>
      </c>
      <c r="D28" s="9"/>
      <c r="E28" s="9"/>
      <c r="F28" s="9">
        <f>SUM(F15:F27)</f>
        <v>59900</v>
      </c>
      <c r="G28" s="17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mergeCells count="1">
    <mergeCell ref="H16:J16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6">
      <selection activeCell="F14" sqref="F14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27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28</v>
      </c>
    </row>
    <row r="10" ht="18.75">
      <c r="C10" s="4" t="s">
        <v>29</v>
      </c>
    </row>
    <row r="11" ht="18.75">
      <c r="C11" s="4" t="s">
        <v>30</v>
      </c>
    </row>
    <row r="12" ht="18.75">
      <c r="C12" s="4" t="s">
        <v>31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ht="18.75">
      <c r="C15" s="4"/>
    </row>
    <row r="16" ht="12.75">
      <c r="G16" s="5"/>
    </row>
    <row r="17" spans="7:10" ht="12.75">
      <c r="G17" s="163"/>
      <c r="H17" s="163"/>
      <c r="I17" s="163"/>
      <c r="J17" s="163"/>
    </row>
    <row r="18" spans="7:10" ht="12.75">
      <c r="G18" s="163"/>
      <c r="H18" s="14"/>
      <c r="I18" s="14"/>
      <c r="J18" s="14"/>
    </row>
    <row r="19" spans="2:10" ht="15.75">
      <c r="B19" s="6">
        <v>1</v>
      </c>
      <c r="C19" s="3" t="s">
        <v>8</v>
      </c>
      <c r="D19" s="3"/>
      <c r="E19" s="3"/>
      <c r="F19" s="3"/>
      <c r="G19" s="15">
        <v>240950</v>
      </c>
      <c r="H19" s="3"/>
      <c r="I19" s="3"/>
      <c r="J19" s="3"/>
    </row>
    <row r="20" spans="2:10" ht="15.75">
      <c r="B20" s="6">
        <v>2</v>
      </c>
      <c r="C20" s="3" t="s">
        <v>11</v>
      </c>
      <c r="D20" s="3"/>
      <c r="E20" s="3"/>
      <c r="F20" s="3"/>
      <c r="G20" s="15">
        <v>1260</v>
      </c>
      <c r="H20" s="3"/>
      <c r="I20" s="3"/>
      <c r="J20" s="3"/>
    </row>
    <row r="21" spans="1:10" ht="15.75">
      <c r="A21" s="3"/>
      <c r="B21" s="6">
        <v>3</v>
      </c>
      <c r="C21" s="3" t="s">
        <v>13</v>
      </c>
      <c r="D21" s="3"/>
      <c r="E21" s="3"/>
      <c r="F21" s="3"/>
      <c r="G21" s="15">
        <v>6300</v>
      </c>
      <c r="H21" s="3"/>
      <c r="I21" s="3"/>
      <c r="J21" s="3"/>
    </row>
    <row r="22" spans="1:10" ht="15.75">
      <c r="A22" s="3"/>
      <c r="B22" s="6">
        <v>4</v>
      </c>
      <c r="C22" s="3" t="s">
        <v>15</v>
      </c>
      <c r="D22" s="3"/>
      <c r="E22" s="3"/>
      <c r="F22" s="3"/>
      <c r="G22" s="15">
        <f>7560+74300</f>
        <v>81860</v>
      </c>
      <c r="H22" s="3"/>
      <c r="I22" s="3"/>
      <c r="J22" s="3"/>
    </row>
    <row r="23" spans="1:9" ht="15.75">
      <c r="A23" s="3"/>
      <c r="B23" s="6"/>
      <c r="C23" s="3"/>
      <c r="D23" s="3"/>
      <c r="E23" s="3"/>
      <c r="F23" s="3"/>
      <c r="G23" s="16"/>
      <c r="H23" s="3"/>
      <c r="I23" s="3"/>
    </row>
    <row r="24" spans="1:9" ht="15.75">
      <c r="A24" s="3"/>
      <c r="B24" s="6"/>
      <c r="C24" s="3"/>
      <c r="D24" s="3"/>
      <c r="E24" s="3"/>
      <c r="F24" s="3"/>
      <c r="G24" s="16"/>
      <c r="H24" s="3"/>
      <c r="I24" s="3"/>
    </row>
    <row r="25" spans="1:9" ht="15.75">
      <c r="A25" s="3"/>
      <c r="B25" s="6"/>
      <c r="C25" s="3"/>
      <c r="D25" s="3"/>
      <c r="E25" s="3"/>
      <c r="F25" s="3"/>
      <c r="G25" s="16"/>
      <c r="H25" s="3"/>
      <c r="I25" s="3"/>
    </row>
    <row r="26" spans="1:10" ht="15.75">
      <c r="A26" s="3"/>
      <c r="B26" s="3"/>
      <c r="C26" s="9" t="s">
        <v>21</v>
      </c>
      <c r="D26" s="9"/>
      <c r="E26" s="9"/>
      <c r="F26" s="9"/>
      <c r="G26" s="17">
        <f>SUM(G19:G25)</f>
        <v>330370</v>
      </c>
      <c r="H26" s="17"/>
      <c r="I26" s="17"/>
      <c r="J26" s="17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</sheetData>
  <sheetProtection selectLockedCells="1" selectUnlockedCells="1"/>
  <mergeCells count="2">
    <mergeCell ref="G17:G18"/>
    <mergeCell ref="H17:J17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9"/>
  <sheetViews>
    <sheetView tabSelected="1" zoomScalePageLayoutView="0" workbookViewId="0" topLeftCell="A59">
      <selection activeCell="F30" sqref="F30"/>
    </sheetView>
  </sheetViews>
  <sheetFormatPr defaultColWidth="26.00390625" defaultRowHeight="12.75"/>
  <cols>
    <col min="1" max="1" width="6.140625" style="18" customWidth="1"/>
    <col min="2" max="2" width="63.00390625" style="19" customWidth="1"/>
    <col min="3" max="3" width="14.7109375" style="20" customWidth="1"/>
    <col min="4" max="4" width="9.00390625" style="20" customWidth="1"/>
    <col min="5" max="5" width="13.7109375" style="21" customWidth="1"/>
    <col min="6" max="6" width="12.7109375" style="1" customWidth="1"/>
    <col min="7" max="7" width="12.140625" style="1" customWidth="1"/>
    <col min="8" max="31" width="26.00390625" style="139" customWidth="1"/>
    <col min="32" max="16384" width="26.00390625" style="1" customWidth="1"/>
  </cols>
  <sheetData>
    <row r="1" spans="2:5" ht="12" customHeight="1">
      <c r="B1" s="138"/>
      <c r="C1" s="138"/>
      <c r="D1" s="138"/>
      <c r="E1" s="138"/>
    </row>
    <row r="2" spans="2:5" ht="12" customHeight="1">
      <c r="B2" s="138"/>
      <c r="C2" s="138"/>
      <c r="D2" s="138"/>
      <c r="E2" s="138"/>
    </row>
    <row r="3" spans="1:31" s="23" customFormat="1" ht="27.75" customHeight="1">
      <c r="A3" s="22"/>
      <c r="B3" s="164" t="s">
        <v>350</v>
      </c>
      <c r="C3" s="164"/>
      <c r="D3" s="164"/>
      <c r="E3" s="164"/>
      <c r="F3" s="164"/>
      <c r="G3" s="164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</row>
    <row r="4" spans="1:31" s="23" customFormat="1" ht="11.25" customHeight="1">
      <c r="A4" s="22"/>
      <c r="B4" s="164"/>
      <c r="C4" s="164"/>
      <c r="D4" s="164"/>
      <c r="E4" s="164"/>
      <c r="F4" s="164"/>
      <c r="G4" s="164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</row>
    <row r="5" spans="1:31" s="23" customFormat="1" ht="11.25" customHeight="1">
      <c r="A5" s="22"/>
      <c r="B5" s="164"/>
      <c r="C5" s="164"/>
      <c r="D5" s="164"/>
      <c r="E5" s="164"/>
      <c r="F5" s="164"/>
      <c r="G5" s="164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</row>
    <row r="6" spans="1:31" s="23" customFormat="1" ht="24.75" customHeight="1">
      <c r="A6" s="22"/>
      <c r="B6" s="164"/>
      <c r="C6" s="164"/>
      <c r="D6" s="164"/>
      <c r="E6" s="164"/>
      <c r="F6" s="164"/>
      <c r="G6" s="164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</row>
    <row r="7" spans="1:31" s="27" customFormat="1" ht="3.75" customHeight="1" hidden="1">
      <c r="A7" s="24"/>
      <c r="B7" s="25"/>
      <c r="C7" s="25"/>
      <c r="D7" s="25"/>
      <c r="E7" s="2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</row>
    <row r="8" spans="1:31" s="27" customFormat="1" ht="1.5" customHeight="1" hidden="1">
      <c r="A8" s="24"/>
      <c r="B8" s="25"/>
      <c r="C8" s="25"/>
      <c r="D8" s="25"/>
      <c r="E8" s="2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</row>
    <row r="9" spans="1:31" s="27" customFormat="1" ht="15.75" customHeight="1">
      <c r="A9" s="24"/>
      <c r="B9" s="28"/>
      <c r="C9" s="29"/>
      <c r="D9" s="29"/>
      <c r="E9" s="30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</row>
    <row r="10" spans="1:57" s="31" customFormat="1" ht="66" customHeight="1">
      <c r="A10" s="140" t="s">
        <v>33</v>
      </c>
      <c r="B10" s="141" t="s">
        <v>34</v>
      </c>
      <c r="C10" s="142" t="s">
        <v>35</v>
      </c>
      <c r="D10" s="142" t="s">
        <v>36</v>
      </c>
      <c r="E10" s="143" t="s">
        <v>348</v>
      </c>
      <c r="F10" s="143" t="s">
        <v>351</v>
      </c>
      <c r="G10" s="143" t="s">
        <v>349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</row>
    <row r="11" spans="1:31" s="32" customFormat="1" ht="12.75" customHeight="1">
      <c r="A11" s="144">
        <v>1</v>
      </c>
      <c r="B11" s="145" t="s">
        <v>37</v>
      </c>
      <c r="C11" s="146">
        <v>3</v>
      </c>
      <c r="D11" s="145" t="s">
        <v>38</v>
      </c>
      <c r="E11" s="145">
        <v>5</v>
      </c>
      <c r="F11" s="147">
        <v>6</v>
      </c>
      <c r="G11" s="147">
        <v>7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</row>
    <row r="12" spans="1:31" s="33" customFormat="1" ht="43.5">
      <c r="A12" s="148" t="s">
        <v>39</v>
      </c>
      <c r="B12" s="149" t="s">
        <v>40</v>
      </c>
      <c r="C12" s="150" t="s">
        <v>41</v>
      </c>
      <c r="D12" s="151"/>
      <c r="E12" s="152">
        <f>E13+E15+E17+E19</f>
        <v>193873.50000000003</v>
      </c>
      <c r="F12" s="152">
        <f>F13+F15+F17+F19</f>
        <v>158271.40000000002</v>
      </c>
      <c r="G12" s="152">
        <f>IF(E12=0," ",F12/E12*100)</f>
        <v>81.63642787694037</v>
      </c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</row>
    <row r="13" spans="1:31" s="34" customFormat="1" ht="15.75">
      <c r="A13" s="153" t="s">
        <v>42</v>
      </c>
      <c r="B13" s="154" t="s">
        <v>43</v>
      </c>
      <c r="C13" s="155" t="s">
        <v>44</v>
      </c>
      <c r="D13" s="155"/>
      <c r="E13" s="156">
        <f>E14</f>
        <v>56153.4</v>
      </c>
      <c r="F13" s="156">
        <f>F14</f>
        <v>47053.8</v>
      </c>
      <c r="G13" s="156">
        <f aca="true" t="shared" si="0" ref="G13:G81">IF(E13=0," ",F13/E13*100)</f>
        <v>83.79510412548483</v>
      </c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</row>
    <row r="14" spans="1:31" s="34" customFormat="1" ht="26.25">
      <c r="A14" s="153"/>
      <c r="B14" s="157" t="s">
        <v>45</v>
      </c>
      <c r="C14" s="155"/>
      <c r="D14" s="155" t="s">
        <v>46</v>
      </c>
      <c r="E14" s="156">
        <v>56153.4</v>
      </c>
      <c r="F14" s="156">
        <v>47053.8</v>
      </c>
      <c r="G14" s="156">
        <f t="shared" si="0"/>
        <v>83.79510412548483</v>
      </c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</row>
    <row r="15" spans="1:31" s="34" customFormat="1" ht="15.75">
      <c r="A15" s="153" t="s">
        <v>47</v>
      </c>
      <c r="B15" s="154" t="s">
        <v>48</v>
      </c>
      <c r="C15" s="155" t="s">
        <v>49</v>
      </c>
      <c r="D15" s="155"/>
      <c r="E15" s="156">
        <f>E16</f>
        <v>118320.3</v>
      </c>
      <c r="F15" s="156">
        <f>F16</f>
        <v>95509.6</v>
      </c>
      <c r="G15" s="156">
        <f t="shared" si="0"/>
        <v>80.72122873251674</v>
      </c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</row>
    <row r="16" spans="1:31" s="34" customFormat="1" ht="26.25">
      <c r="A16" s="153"/>
      <c r="B16" s="157" t="s">
        <v>45</v>
      </c>
      <c r="C16" s="155"/>
      <c r="D16" s="155" t="s">
        <v>46</v>
      </c>
      <c r="E16" s="156">
        <v>118320.3</v>
      </c>
      <c r="F16" s="156">
        <v>95509.6</v>
      </c>
      <c r="G16" s="156">
        <f t="shared" si="0"/>
        <v>80.72122873251674</v>
      </c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</row>
    <row r="17" spans="1:31" s="34" customFormat="1" ht="15.75">
      <c r="A17" s="153" t="s">
        <v>50</v>
      </c>
      <c r="B17" s="154" t="s">
        <v>51</v>
      </c>
      <c r="C17" s="155" t="s">
        <v>52</v>
      </c>
      <c r="D17" s="155"/>
      <c r="E17" s="156">
        <f>E18</f>
        <v>10114.6</v>
      </c>
      <c r="F17" s="156">
        <f>F18</f>
        <v>7938.3</v>
      </c>
      <c r="G17" s="156">
        <f t="shared" si="0"/>
        <v>78.48357819389793</v>
      </c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</row>
    <row r="18" spans="1:31" s="34" customFormat="1" ht="26.25">
      <c r="A18" s="153"/>
      <c r="B18" s="157" t="s">
        <v>45</v>
      </c>
      <c r="C18" s="155"/>
      <c r="D18" s="155" t="s">
        <v>46</v>
      </c>
      <c r="E18" s="156">
        <v>10114.6</v>
      </c>
      <c r="F18" s="156">
        <v>7938.3</v>
      </c>
      <c r="G18" s="156">
        <f t="shared" si="0"/>
        <v>78.48357819389793</v>
      </c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</row>
    <row r="19" spans="1:31" s="34" customFormat="1" ht="26.25">
      <c r="A19" s="153" t="s">
        <v>53</v>
      </c>
      <c r="B19" s="154" t="s">
        <v>54</v>
      </c>
      <c r="C19" s="155" t="s">
        <v>55</v>
      </c>
      <c r="D19" s="155"/>
      <c r="E19" s="156">
        <f>E20</f>
        <v>9285.2</v>
      </c>
      <c r="F19" s="156">
        <f>F20</f>
        <v>7769.7</v>
      </c>
      <c r="G19" s="156">
        <f t="shared" si="0"/>
        <v>83.67832679963813</v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</row>
    <row r="20" spans="1:31" s="34" customFormat="1" ht="26.25">
      <c r="A20" s="153"/>
      <c r="B20" s="157" t="s">
        <v>45</v>
      </c>
      <c r="C20" s="155"/>
      <c r="D20" s="155" t="s">
        <v>46</v>
      </c>
      <c r="E20" s="156">
        <v>9285.2</v>
      </c>
      <c r="F20" s="156">
        <v>7769.7</v>
      </c>
      <c r="G20" s="156">
        <f t="shared" si="0"/>
        <v>83.67832679963813</v>
      </c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</row>
    <row r="21" spans="1:31" s="33" customFormat="1" ht="43.5">
      <c r="A21" s="148" t="s">
        <v>56</v>
      </c>
      <c r="B21" s="149" t="s">
        <v>57</v>
      </c>
      <c r="C21" s="150" t="s">
        <v>58</v>
      </c>
      <c r="D21" s="151"/>
      <c r="E21" s="152">
        <f>SUM(E22:E23)</f>
        <v>1324.1</v>
      </c>
      <c r="F21" s="152">
        <f>SUM(F22:F23)</f>
        <v>1280.9</v>
      </c>
      <c r="G21" s="152">
        <f t="shared" si="0"/>
        <v>96.73740654029153</v>
      </c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</row>
    <row r="22" spans="1:31" s="34" customFormat="1" ht="26.25">
      <c r="A22" s="153"/>
      <c r="B22" s="157" t="s">
        <v>59</v>
      </c>
      <c r="C22" s="155"/>
      <c r="D22" s="155" t="s">
        <v>60</v>
      </c>
      <c r="E22" s="156">
        <v>265</v>
      </c>
      <c r="F22" s="156">
        <v>238.7</v>
      </c>
      <c r="G22" s="156">
        <f t="shared" si="0"/>
        <v>90.0754716981132</v>
      </c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</row>
    <row r="23" spans="1:31" s="34" customFormat="1" ht="26.25">
      <c r="A23" s="153"/>
      <c r="B23" s="157" t="s">
        <v>45</v>
      </c>
      <c r="C23" s="155"/>
      <c r="D23" s="155" t="s">
        <v>46</v>
      </c>
      <c r="E23" s="156">
        <v>1059.1</v>
      </c>
      <c r="F23" s="156">
        <v>1042.2</v>
      </c>
      <c r="G23" s="156">
        <f t="shared" si="0"/>
        <v>98.4043055424417</v>
      </c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</row>
    <row r="24" spans="1:31" s="33" customFormat="1" ht="29.25">
      <c r="A24" s="148" t="s">
        <v>61</v>
      </c>
      <c r="B24" s="149" t="s">
        <v>62</v>
      </c>
      <c r="C24" s="150" t="s">
        <v>63</v>
      </c>
      <c r="D24" s="151"/>
      <c r="E24" s="152">
        <f>E25+E27+E29+E31+E33</f>
        <v>36672.9</v>
      </c>
      <c r="F24" s="152">
        <f>F25+F27+F29+F31+F33</f>
        <v>28419.2</v>
      </c>
      <c r="G24" s="152">
        <f t="shared" si="0"/>
        <v>77.49373515593258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</row>
    <row r="25" spans="1:31" s="34" customFormat="1" ht="26.25">
      <c r="A25" s="153" t="s">
        <v>64</v>
      </c>
      <c r="B25" s="154" t="s">
        <v>65</v>
      </c>
      <c r="C25" s="155" t="s">
        <v>66</v>
      </c>
      <c r="D25" s="155"/>
      <c r="E25" s="156">
        <f>E26</f>
        <v>12871.6</v>
      </c>
      <c r="F25" s="156">
        <f>F26</f>
        <v>10145.5</v>
      </c>
      <c r="G25" s="156">
        <f t="shared" si="0"/>
        <v>78.82081481711674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</row>
    <row r="26" spans="1:31" s="34" customFormat="1" ht="26.25">
      <c r="A26" s="153"/>
      <c r="B26" s="157" t="s">
        <v>59</v>
      </c>
      <c r="C26" s="155"/>
      <c r="D26" s="155" t="s">
        <v>60</v>
      </c>
      <c r="E26" s="156">
        <v>12871.6</v>
      </c>
      <c r="F26" s="156">
        <v>10145.5</v>
      </c>
      <c r="G26" s="156">
        <f t="shared" si="0"/>
        <v>78.82081481711674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</row>
    <row r="27" spans="1:31" s="34" customFormat="1" ht="39">
      <c r="A27" s="153" t="s">
        <v>67</v>
      </c>
      <c r="B27" s="154" t="s">
        <v>68</v>
      </c>
      <c r="C27" s="155" t="s">
        <v>69</v>
      </c>
      <c r="D27" s="155"/>
      <c r="E27" s="156">
        <f>E28</f>
        <v>1492.7</v>
      </c>
      <c r="F27" s="156">
        <f>F28</f>
        <v>1073</v>
      </c>
      <c r="G27" s="156">
        <f t="shared" si="0"/>
        <v>71.88316473504388</v>
      </c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</row>
    <row r="28" spans="1:31" s="34" customFormat="1" ht="26.25">
      <c r="A28" s="153"/>
      <c r="B28" s="157" t="s">
        <v>59</v>
      </c>
      <c r="C28" s="155"/>
      <c r="D28" s="155" t="s">
        <v>60</v>
      </c>
      <c r="E28" s="156">
        <v>1492.7</v>
      </c>
      <c r="F28" s="156">
        <v>1073</v>
      </c>
      <c r="G28" s="156">
        <f t="shared" si="0"/>
        <v>71.88316473504388</v>
      </c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</row>
    <row r="29" spans="1:31" s="34" customFormat="1" ht="26.25">
      <c r="A29" s="153" t="s">
        <v>70</v>
      </c>
      <c r="B29" s="154" t="s">
        <v>71</v>
      </c>
      <c r="C29" s="155" t="s">
        <v>72</v>
      </c>
      <c r="D29" s="155"/>
      <c r="E29" s="156">
        <f>E30</f>
        <v>12585.7</v>
      </c>
      <c r="F29" s="156">
        <f>F30</f>
        <v>10159.5</v>
      </c>
      <c r="G29" s="156">
        <f t="shared" si="0"/>
        <v>80.72256608690816</v>
      </c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</row>
    <row r="30" spans="1:31" s="34" customFormat="1" ht="26.25">
      <c r="A30" s="153"/>
      <c r="B30" s="157" t="s">
        <v>59</v>
      </c>
      <c r="C30" s="155"/>
      <c r="D30" s="155" t="s">
        <v>60</v>
      </c>
      <c r="E30" s="156">
        <v>12585.7</v>
      </c>
      <c r="F30" s="156">
        <v>10159.5</v>
      </c>
      <c r="G30" s="156">
        <f t="shared" si="0"/>
        <v>80.72256608690816</v>
      </c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</row>
    <row r="31" spans="1:31" s="34" customFormat="1" ht="26.25">
      <c r="A31" s="153" t="s">
        <v>73</v>
      </c>
      <c r="B31" s="154" t="s">
        <v>74</v>
      </c>
      <c r="C31" s="155" t="s">
        <v>75</v>
      </c>
      <c r="D31" s="155"/>
      <c r="E31" s="156">
        <f>E32</f>
        <v>2082.8</v>
      </c>
      <c r="F31" s="156">
        <f>F32</f>
        <v>1559</v>
      </c>
      <c r="G31" s="156">
        <f t="shared" si="0"/>
        <v>74.85116189744573</v>
      </c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</row>
    <row r="32" spans="1:31" s="34" customFormat="1" ht="26.25">
      <c r="A32" s="153"/>
      <c r="B32" s="157" t="s">
        <v>59</v>
      </c>
      <c r="C32" s="155"/>
      <c r="D32" s="155" t="s">
        <v>60</v>
      </c>
      <c r="E32" s="156">
        <v>2082.8</v>
      </c>
      <c r="F32" s="156">
        <v>1559</v>
      </c>
      <c r="G32" s="156">
        <f t="shared" si="0"/>
        <v>74.85116189744573</v>
      </c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</row>
    <row r="33" spans="1:31" s="34" customFormat="1" ht="39">
      <c r="A33" s="153" t="s">
        <v>76</v>
      </c>
      <c r="B33" s="154" t="s">
        <v>77</v>
      </c>
      <c r="C33" s="155" t="s">
        <v>78</v>
      </c>
      <c r="D33" s="155"/>
      <c r="E33" s="156">
        <f>E34</f>
        <v>7640.1</v>
      </c>
      <c r="F33" s="156">
        <f>F34</f>
        <v>5482.2</v>
      </c>
      <c r="G33" s="156">
        <f t="shared" si="0"/>
        <v>71.75560529312442</v>
      </c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</row>
    <row r="34" spans="1:31" s="34" customFormat="1" ht="26.25">
      <c r="A34" s="153"/>
      <c r="B34" s="157" t="s">
        <v>59</v>
      </c>
      <c r="C34" s="155"/>
      <c r="D34" s="155" t="s">
        <v>60</v>
      </c>
      <c r="E34" s="156">
        <v>7640.1</v>
      </c>
      <c r="F34" s="156">
        <v>5482.2</v>
      </c>
      <c r="G34" s="156">
        <f t="shared" si="0"/>
        <v>71.75560529312442</v>
      </c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</row>
    <row r="35" spans="1:31" s="33" customFormat="1" ht="29.25">
      <c r="A35" s="148" t="s">
        <v>79</v>
      </c>
      <c r="B35" s="149" t="s">
        <v>80</v>
      </c>
      <c r="C35" s="150" t="s">
        <v>81</v>
      </c>
      <c r="D35" s="151"/>
      <c r="E35" s="152">
        <f>E36</f>
        <v>331.3</v>
      </c>
      <c r="F35" s="152">
        <f>F36</f>
        <v>331.3</v>
      </c>
      <c r="G35" s="152">
        <f t="shared" si="0"/>
        <v>100</v>
      </c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</row>
    <row r="36" spans="1:31" s="35" customFormat="1" ht="26.25">
      <c r="A36" s="158"/>
      <c r="B36" s="157" t="s">
        <v>59</v>
      </c>
      <c r="C36" s="155"/>
      <c r="D36" s="155" t="s">
        <v>60</v>
      </c>
      <c r="E36" s="156">
        <v>331.3</v>
      </c>
      <c r="F36" s="156">
        <v>331.3</v>
      </c>
      <c r="G36" s="156">
        <f t="shared" si="0"/>
        <v>100</v>
      </c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</row>
    <row r="37" spans="1:31" s="33" customFormat="1" ht="43.5">
      <c r="A37" s="148" t="s">
        <v>82</v>
      </c>
      <c r="B37" s="149" t="s">
        <v>83</v>
      </c>
      <c r="C37" s="150" t="s">
        <v>84</v>
      </c>
      <c r="D37" s="151"/>
      <c r="E37" s="152">
        <f>SUM(E38:E39)</f>
        <v>128</v>
      </c>
      <c r="F37" s="152">
        <f>SUM(F38:F39)</f>
        <v>124.3</v>
      </c>
      <c r="G37" s="152">
        <f t="shared" si="0"/>
        <v>97.109375</v>
      </c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</row>
    <row r="38" spans="1:31" s="36" customFormat="1" ht="26.25">
      <c r="A38" s="144"/>
      <c r="B38" s="157" t="s">
        <v>59</v>
      </c>
      <c r="C38" s="155"/>
      <c r="D38" s="155" t="s">
        <v>60</v>
      </c>
      <c r="E38" s="159">
        <v>118</v>
      </c>
      <c r="F38" s="159">
        <v>116.1</v>
      </c>
      <c r="G38" s="159">
        <f t="shared" si="0"/>
        <v>98.38983050847457</v>
      </c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</row>
    <row r="39" spans="1:31" s="36" customFormat="1" ht="26.25">
      <c r="A39" s="144"/>
      <c r="B39" s="157" t="s">
        <v>45</v>
      </c>
      <c r="C39" s="155"/>
      <c r="D39" s="155" t="s">
        <v>46</v>
      </c>
      <c r="E39" s="159">
        <v>10</v>
      </c>
      <c r="F39" s="159">
        <v>8.2</v>
      </c>
      <c r="G39" s="159">
        <f t="shared" si="0"/>
        <v>82</v>
      </c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</row>
    <row r="40" spans="1:31" s="33" customFormat="1" ht="29.25">
      <c r="A40" s="148" t="s">
        <v>85</v>
      </c>
      <c r="B40" s="149" t="s">
        <v>86</v>
      </c>
      <c r="C40" s="150" t="s">
        <v>87</v>
      </c>
      <c r="D40" s="151"/>
      <c r="E40" s="152">
        <f>E41</f>
        <v>29.5</v>
      </c>
      <c r="F40" s="152">
        <f>F41</f>
        <v>24.5</v>
      </c>
      <c r="G40" s="152">
        <f t="shared" si="0"/>
        <v>83.05084745762711</v>
      </c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</row>
    <row r="41" spans="1:31" s="36" customFormat="1" ht="26.25">
      <c r="A41" s="144"/>
      <c r="B41" s="157" t="s">
        <v>59</v>
      </c>
      <c r="C41" s="155"/>
      <c r="D41" s="155" t="s">
        <v>60</v>
      </c>
      <c r="E41" s="159">
        <v>29.5</v>
      </c>
      <c r="F41" s="159">
        <v>24.5</v>
      </c>
      <c r="G41" s="159">
        <f t="shared" si="0"/>
        <v>83.05084745762711</v>
      </c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</row>
    <row r="42" spans="1:31" s="33" customFormat="1" ht="43.5">
      <c r="A42" s="148" t="s">
        <v>88</v>
      </c>
      <c r="B42" s="149" t="s">
        <v>89</v>
      </c>
      <c r="C42" s="150" t="s">
        <v>90</v>
      </c>
      <c r="D42" s="151"/>
      <c r="E42" s="152">
        <f>E43</f>
        <v>88.6</v>
      </c>
      <c r="F42" s="152">
        <f>F43</f>
        <v>75.3</v>
      </c>
      <c r="G42" s="152">
        <f t="shared" si="0"/>
        <v>84.98871331828443</v>
      </c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</row>
    <row r="43" spans="1:31" s="36" customFormat="1" ht="26.25">
      <c r="A43" s="144"/>
      <c r="B43" s="157" t="s">
        <v>59</v>
      </c>
      <c r="C43" s="155"/>
      <c r="D43" s="155" t="s">
        <v>60</v>
      </c>
      <c r="E43" s="159">
        <v>88.6</v>
      </c>
      <c r="F43" s="159">
        <v>75.3</v>
      </c>
      <c r="G43" s="159">
        <f t="shared" si="0"/>
        <v>84.98871331828443</v>
      </c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</row>
    <row r="44" spans="1:31" s="33" customFormat="1" ht="57.75">
      <c r="A44" s="148" t="s">
        <v>91</v>
      </c>
      <c r="B44" s="149" t="s">
        <v>92</v>
      </c>
      <c r="C44" s="150" t="s">
        <v>93</v>
      </c>
      <c r="D44" s="151"/>
      <c r="E44" s="152">
        <f>E45</f>
        <v>15</v>
      </c>
      <c r="F44" s="152">
        <f>F45</f>
        <v>0</v>
      </c>
      <c r="G44" s="152">
        <f t="shared" si="0"/>
        <v>0</v>
      </c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</row>
    <row r="45" spans="1:31" s="36" customFormat="1" ht="26.25">
      <c r="A45" s="144"/>
      <c r="B45" s="157" t="s">
        <v>94</v>
      </c>
      <c r="C45" s="160"/>
      <c r="D45" s="161" t="s">
        <v>95</v>
      </c>
      <c r="E45" s="159">
        <v>15</v>
      </c>
      <c r="F45" s="159"/>
      <c r="G45" s="159">
        <f t="shared" si="0"/>
        <v>0</v>
      </c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</row>
    <row r="46" spans="1:31" s="33" customFormat="1" ht="43.5">
      <c r="A46" s="148" t="s">
        <v>96</v>
      </c>
      <c r="B46" s="149" t="s">
        <v>97</v>
      </c>
      <c r="C46" s="150" t="s">
        <v>98</v>
      </c>
      <c r="D46" s="151"/>
      <c r="E46" s="152">
        <f>E47</f>
        <v>15</v>
      </c>
      <c r="F46" s="152">
        <f>F47</f>
        <v>0</v>
      </c>
      <c r="G46" s="152">
        <f t="shared" si="0"/>
        <v>0</v>
      </c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</row>
    <row r="47" spans="1:31" s="36" customFormat="1" ht="26.25">
      <c r="A47" s="144"/>
      <c r="B47" s="157" t="s">
        <v>94</v>
      </c>
      <c r="C47" s="160"/>
      <c r="D47" s="161" t="s">
        <v>95</v>
      </c>
      <c r="E47" s="159">
        <v>15</v>
      </c>
      <c r="F47" s="159"/>
      <c r="G47" s="159">
        <f t="shared" si="0"/>
        <v>0</v>
      </c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</row>
    <row r="48" spans="1:31" s="33" customFormat="1" ht="57.75">
      <c r="A48" s="148" t="s">
        <v>99</v>
      </c>
      <c r="B48" s="149" t="s">
        <v>100</v>
      </c>
      <c r="C48" s="150" t="s">
        <v>101</v>
      </c>
      <c r="D48" s="151"/>
      <c r="E48" s="152">
        <f>E49</f>
        <v>19681.8</v>
      </c>
      <c r="F48" s="152">
        <f>F49</f>
        <v>11065.7</v>
      </c>
      <c r="G48" s="152">
        <f t="shared" si="0"/>
        <v>56.22300805820606</v>
      </c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</row>
    <row r="49" spans="1:31" s="36" customFormat="1" ht="26.25">
      <c r="A49" s="144"/>
      <c r="B49" s="157" t="s">
        <v>102</v>
      </c>
      <c r="C49" s="160"/>
      <c r="D49" s="161" t="s">
        <v>103</v>
      </c>
      <c r="E49" s="159">
        <v>19681.8</v>
      </c>
      <c r="F49" s="159">
        <v>11065.7</v>
      </c>
      <c r="G49" s="159">
        <f t="shared" si="0"/>
        <v>56.22300805820606</v>
      </c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</row>
    <row r="50" spans="1:31" s="33" customFormat="1" ht="43.5">
      <c r="A50" s="148" t="s">
        <v>104</v>
      </c>
      <c r="B50" s="149" t="s">
        <v>105</v>
      </c>
      <c r="C50" s="150" t="s">
        <v>106</v>
      </c>
      <c r="D50" s="151"/>
      <c r="E50" s="152">
        <f>E51</f>
        <v>780.3</v>
      </c>
      <c r="F50" s="152">
        <f>F51</f>
        <v>780.3</v>
      </c>
      <c r="G50" s="152">
        <f t="shared" si="0"/>
        <v>100</v>
      </c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</row>
    <row r="51" spans="1:31" s="36" customFormat="1" ht="26.25">
      <c r="A51" s="144"/>
      <c r="B51" s="157" t="s">
        <v>59</v>
      </c>
      <c r="C51" s="155"/>
      <c r="D51" s="155" t="s">
        <v>60</v>
      </c>
      <c r="E51" s="159">
        <v>780.3</v>
      </c>
      <c r="F51" s="159">
        <v>780.3</v>
      </c>
      <c r="G51" s="159">
        <f t="shared" si="0"/>
        <v>100</v>
      </c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</row>
    <row r="52" spans="1:31" s="33" customFormat="1" ht="27" customHeight="1">
      <c r="A52" s="148" t="s">
        <v>107</v>
      </c>
      <c r="B52" s="149" t="s">
        <v>108</v>
      </c>
      <c r="C52" s="150" t="s">
        <v>109</v>
      </c>
      <c r="D52" s="151"/>
      <c r="E52" s="152">
        <f>E53</f>
        <v>10</v>
      </c>
      <c r="F52" s="152">
        <f>F53</f>
        <v>9</v>
      </c>
      <c r="G52" s="152">
        <f t="shared" si="0"/>
        <v>90</v>
      </c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</row>
    <row r="53" spans="1:31" s="36" customFormat="1" ht="26.25">
      <c r="A53" s="144"/>
      <c r="B53" s="157" t="s">
        <v>94</v>
      </c>
      <c r="C53" s="160"/>
      <c r="D53" s="161" t="s">
        <v>95</v>
      </c>
      <c r="E53" s="159">
        <v>10</v>
      </c>
      <c r="F53" s="159">
        <v>9</v>
      </c>
      <c r="G53" s="159">
        <f t="shared" si="0"/>
        <v>90</v>
      </c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</row>
    <row r="54" spans="1:31" s="33" customFormat="1" ht="57.75">
      <c r="A54" s="148" t="s">
        <v>110</v>
      </c>
      <c r="B54" s="149" t="s">
        <v>111</v>
      </c>
      <c r="C54" s="150" t="s">
        <v>112</v>
      </c>
      <c r="D54" s="151"/>
      <c r="E54" s="152">
        <f>SUM(E55:E58)</f>
        <v>2937</v>
      </c>
      <c r="F54" s="152">
        <f>SUM(F55:F58)</f>
        <v>2701.3</v>
      </c>
      <c r="G54" s="152">
        <f t="shared" si="0"/>
        <v>91.97480422199524</v>
      </c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</row>
    <row r="55" spans="1:31" s="36" customFormat="1" ht="26.25">
      <c r="A55" s="144"/>
      <c r="B55" s="157" t="s">
        <v>59</v>
      </c>
      <c r="C55" s="160"/>
      <c r="D55" s="161" t="s">
        <v>60</v>
      </c>
      <c r="E55" s="159">
        <v>627.6</v>
      </c>
      <c r="F55" s="159">
        <v>627.6</v>
      </c>
      <c r="G55" s="159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</row>
    <row r="56" spans="1:31" s="36" customFormat="1" ht="26.25" hidden="1">
      <c r="A56" s="144"/>
      <c r="B56" s="157" t="s">
        <v>94</v>
      </c>
      <c r="C56" s="160"/>
      <c r="D56" s="161" t="s">
        <v>95</v>
      </c>
      <c r="E56" s="159"/>
      <c r="F56" s="159"/>
      <c r="G56" s="159" t="str">
        <f t="shared" si="0"/>
        <v> </v>
      </c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</row>
    <row r="57" spans="1:31" s="36" customFormat="1" ht="26.25">
      <c r="A57" s="144"/>
      <c r="B57" s="157" t="s">
        <v>45</v>
      </c>
      <c r="C57" s="155"/>
      <c r="D57" s="155" t="s">
        <v>46</v>
      </c>
      <c r="E57" s="159">
        <v>540</v>
      </c>
      <c r="F57" s="159">
        <v>460</v>
      </c>
      <c r="G57" s="159">
        <f t="shared" si="0"/>
        <v>85.18518518518519</v>
      </c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</row>
    <row r="58" spans="1:31" s="36" customFormat="1" ht="26.25">
      <c r="A58" s="144"/>
      <c r="B58" s="157" t="s">
        <v>102</v>
      </c>
      <c r="C58" s="160"/>
      <c r="D58" s="161" t="s">
        <v>103</v>
      </c>
      <c r="E58" s="159">
        <v>1769.4</v>
      </c>
      <c r="F58" s="159">
        <v>1613.7</v>
      </c>
      <c r="G58" s="159">
        <f t="shared" si="0"/>
        <v>91.20040691759918</v>
      </c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</row>
    <row r="59" spans="1:31" s="37" customFormat="1" ht="29.25">
      <c r="A59" s="148" t="s">
        <v>113</v>
      </c>
      <c r="B59" s="149" t="s">
        <v>114</v>
      </c>
      <c r="C59" s="150" t="s">
        <v>115</v>
      </c>
      <c r="D59" s="151"/>
      <c r="E59" s="152">
        <f>SUM(E60:E61)</f>
        <v>40</v>
      </c>
      <c r="F59" s="152">
        <f>SUM(F60:F61)</f>
        <v>0</v>
      </c>
      <c r="G59" s="152">
        <f t="shared" si="0"/>
        <v>0</v>
      </c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</row>
    <row r="60" spans="1:31" s="36" customFormat="1" ht="26.25" hidden="1">
      <c r="A60" s="144"/>
      <c r="B60" s="157" t="s">
        <v>59</v>
      </c>
      <c r="C60" s="155"/>
      <c r="D60" s="155" t="s">
        <v>60</v>
      </c>
      <c r="E60" s="159">
        <v>0</v>
      </c>
      <c r="F60" s="159"/>
      <c r="G60" s="159" t="str">
        <f t="shared" si="0"/>
        <v> </v>
      </c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</row>
    <row r="61" spans="1:31" s="36" customFormat="1" ht="26.25">
      <c r="A61" s="144"/>
      <c r="B61" s="157" t="s">
        <v>45</v>
      </c>
      <c r="C61" s="155"/>
      <c r="D61" s="155" t="s">
        <v>46</v>
      </c>
      <c r="E61" s="159">
        <v>40</v>
      </c>
      <c r="F61" s="159"/>
      <c r="G61" s="159">
        <f t="shared" si="0"/>
        <v>0</v>
      </c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</row>
    <row r="62" spans="1:31" s="37" customFormat="1" ht="44.25" customHeight="1">
      <c r="A62" s="148" t="s">
        <v>116</v>
      </c>
      <c r="B62" s="149" t="s">
        <v>347</v>
      </c>
      <c r="C62" s="150" t="s">
        <v>117</v>
      </c>
      <c r="D62" s="151"/>
      <c r="E62" s="152">
        <f>E63+E65+E69+E72</f>
        <v>32001.2</v>
      </c>
      <c r="F62" s="152">
        <f>F63+F65+F69+F72</f>
        <v>28008.1</v>
      </c>
      <c r="G62" s="152">
        <f t="shared" si="0"/>
        <v>87.52203042385909</v>
      </c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</row>
    <row r="63" spans="1:31" s="36" customFormat="1" ht="33.75" customHeight="1" hidden="1">
      <c r="A63" s="144" t="s">
        <v>118</v>
      </c>
      <c r="B63" s="154" t="s">
        <v>119</v>
      </c>
      <c r="C63" s="160" t="s">
        <v>120</v>
      </c>
      <c r="D63" s="161"/>
      <c r="E63" s="159">
        <f>E64</f>
        <v>0</v>
      </c>
      <c r="F63" s="159">
        <f>F64</f>
        <v>0</v>
      </c>
      <c r="G63" s="159" t="str">
        <f t="shared" si="0"/>
        <v> </v>
      </c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</row>
    <row r="64" spans="1:31" s="36" customFormat="1" ht="27.75" customHeight="1" hidden="1">
      <c r="A64" s="144"/>
      <c r="B64" s="162" t="s">
        <v>121</v>
      </c>
      <c r="C64" s="160"/>
      <c r="D64" s="161" t="s">
        <v>122</v>
      </c>
      <c r="E64" s="159"/>
      <c r="F64" s="159"/>
      <c r="G64" s="159" t="str">
        <f t="shared" si="0"/>
        <v> </v>
      </c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</row>
    <row r="65" spans="1:31" s="36" customFormat="1" ht="26.25">
      <c r="A65" s="144" t="s">
        <v>123</v>
      </c>
      <c r="B65" s="154" t="s">
        <v>124</v>
      </c>
      <c r="C65" s="160" t="s">
        <v>125</v>
      </c>
      <c r="D65" s="161"/>
      <c r="E65" s="159">
        <f>SUM(E66:E68)</f>
        <v>27323.7</v>
      </c>
      <c r="F65" s="159">
        <f>SUM(F66:F68)</f>
        <v>24422.7</v>
      </c>
      <c r="G65" s="159">
        <f t="shared" si="0"/>
        <v>89.38284346556287</v>
      </c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</row>
    <row r="66" spans="1:31" s="36" customFormat="1" ht="26.25">
      <c r="A66" s="144"/>
      <c r="B66" s="157" t="s">
        <v>94</v>
      </c>
      <c r="C66" s="160"/>
      <c r="D66" s="161" t="s">
        <v>95</v>
      </c>
      <c r="E66" s="159">
        <v>329.2</v>
      </c>
      <c r="F66" s="159">
        <v>329.2</v>
      </c>
      <c r="G66" s="159">
        <f t="shared" si="0"/>
        <v>100</v>
      </c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</row>
    <row r="67" spans="1:31" s="36" customFormat="1" ht="26.25" hidden="1">
      <c r="A67" s="144"/>
      <c r="B67" s="157" t="s">
        <v>102</v>
      </c>
      <c r="C67" s="160"/>
      <c r="D67" s="161" t="s">
        <v>103</v>
      </c>
      <c r="E67" s="159"/>
      <c r="F67" s="159"/>
      <c r="G67" s="159" t="str">
        <f t="shared" si="0"/>
        <v> </v>
      </c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</row>
    <row r="68" spans="1:31" s="36" customFormat="1" ht="29.25" customHeight="1">
      <c r="A68" s="144"/>
      <c r="B68" s="162" t="s">
        <v>126</v>
      </c>
      <c r="C68" s="160"/>
      <c r="D68" s="161" t="s">
        <v>122</v>
      </c>
      <c r="E68" s="159">
        <v>26994.5</v>
      </c>
      <c r="F68" s="159">
        <v>24093.5</v>
      </c>
      <c r="G68" s="159">
        <f t="shared" si="0"/>
        <v>89.25336642649428</v>
      </c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</row>
    <row r="69" spans="1:31" s="36" customFormat="1" ht="26.25">
      <c r="A69" s="144" t="s">
        <v>127</v>
      </c>
      <c r="B69" s="154" t="s">
        <v>128</v>
      </c>
      <c r="C69" s="160" t="s">
        <v>129</v>
      </c>
      <c r="D69" s="161"/>
      <c r="E69" s="159">
        <f>SUM(E70:E71)</f>
        <v>195.2</v>
      </c>
      <c r="F69" s="159">
        <f>SUM(F70:F71)</f>
        <v>194.29999999999998</v>
      </c>
      <c r="G69" s="159">
        <f t="shared" si="0"/>
        <v>99.5389344262295</v>
      </c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</row>
    <row r="70" spans="1:31" s="36" customFormat="1" ht="26.25">
      <c r="A70" s="144"/>
      <c r="B70" s="157" t="s">
        <v>94</v>
      </c>
      <c r="C70" s="160"/>
      <c r="D70" s="161" t="s">
        <v>95</v>
      </c>
      <c r="E70" s="159">
        <v>185.1</v>
      </c>
      <c r="F70" s="159">
        <v>185.1</v>
      </c>
      <c r="G70" s="159">
        <f t="shared" si="0"/>
        <v>100</v>
      </c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</row>
    <row r="71" spans="1:31" s="36" customFormat="1" ht="28.5" customHeight="1">
      <c r="A71" s="144"/>
      <c r="B71" s="162" t="s">
        <v>126</v>
      </c>
      <c r="C71" s="160"/>
      <c r="D71" s="161" t="s">
        <v>122</v>
      </c>
      <c r="E71" s="159">
        <v>10.1</v>
      </c>
      <c r="F71" s="159">
        <v>9.2</v>
      </c>
      <c r="G71" s="159">
        <f t="shared" si="0"/>
        <v>91.08910891089108</v>
      </c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</row>
    <row r="72" spans="1:31" s="36" customFormat="1" ht="39">
      <c r="A72" s="144" t="s">
        <v>130</v>
      </c>
      <c r="B72" s="154" t="s">
        <v>131</v>
      </c>
      <c r="C72" s="160" t="s">
        <v>132</v>
      </c>
      <c r="D72" s="161"/>
      <c r="E72" s="159">
        <f>E73</f>
        <v>4482.3</v>
      </c>
      <c r="F72" s="159">
        <f>F73</f>
        <v>3391.1</v>
      </c>
      <c r="G72" s="159">
        <f t="shared" si="0"/>
        <v>75.65535550944827</v>
      </c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</row>
    <row r="73" spans="1:31" s="36" customFormat="1" ht="27" customHeight="1">
      <c r="A73" s="144"/>
      <c r="B73" s="162" t="s">
        <v>126</v>
      </c>
      <c r="C73" s="160"/>
      <c r="D73" s="161" t="s">
        <v>122</v>
      </c>
      <c r="E73" s="159">
        <v>4482.3</v>
      </c>
      <c r="F73" s="159">
        <v>3391.1</v>
      </c>
      <c r="G73" s="159">
        <f t="shared" si="0"/>
        <v>75.65535550944827</v>
      </c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</row>
    <row r="74" spans="1:31" s="37" customFormat="1" ht="43.5" hidden="1">
      <c r="A74" s="148" t="s">
        <v>133</v>
      </c>
      <c r="B74" s="149" t="s">
        <v>134</v>
      </c>
      <c r="C74" s="150" t="s">
        <v>135</v>
      </c>
      <c r="D74" s="151"/>
      <c r="E74" s="152">
        <f>E75</f>
        <v>0</v>
      </c>
      <c r="F74" s="152"/>
      <c r="G74" s="152" t="str">
        <f t="shared" si="0"/>
        <v> </v>
      </c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</row>
    <row r="75" spans="1:31" s="36" customFormat="1" ht="26.25" hidden="1">
      <c r="A75" s="144"/>
      <c r="B75" s="157" t="s">
        <v>102</v>
      </c>
      <c r="C75" s="160"/>
      <c r="D75" s="161" t="s">
        <v>103</v>
      </c>
      <c r="E75" s="159">
        <v>0</v>
      </c>
      <c r="F75" s="159"/>
      <c r="G75" s="159" t="str">
        <f t="shared" si="0"/>
        <v> </v>
      </c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</row>
    <row r="76" spans="1:31" s="37" customFormat="1" ht="43.5">
      <c r="A76" s="148" t="s">
        <v>133</v>
      </c>
      <c r="B76" s="149" t="s">
        <v>136</v>
      </c>
      <c r="C76" s="150" t="s">
        <v>137</v>
      </c>
      <c r="D76" s="151"/>
      <c r="E76" s="152">
        <f>SUM(E77:E78)</f>
        <v>6</v>
      </c>
      <c r="F76" s="152">
        <f>SUM(F77:F78)</f>
        <v>0</v>
      </c>
      <c r="G76" s="152">
        <f t="shared" si="0"/>
        <v>0</v>
      </c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</row>
    <row r="77" spans="1:31" s="37" customFormat="1" ht="26.25" hidden="1">
      <c r="A77" s="144"/>
      <c r="B77" s="157" t="s">
        <v>94</v>
      </c>
      <c r="C77" s="160"/>
      <c r="D77" s="161" t="s">
        <v>95</v>
      </c>
      <c r="E77" s="159"/>
      <c r="F77" s="159"/>
      <c r="G77" s="159" t="str">
        <f t="shared" si="0"/>
        <v> </v>
      </c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</row>
    <row r="78" spans="1:31" s="36" customFormat="1" ht="26.25">
      <c r="A78" s="144"/>
      <c r="B78" s="157" t="s">
        <v>45</v>
      </c>
      <c r="C78" s="155"/>
      <c r="D78" s="155" t="s">
        <v>46</v>
      </c>
      <c r="E78" s="159">
        <v>6</v>
      </c>
      <c r="F78" s="159"/>
      <c r="G78" s="159">
        <f t="shared" si="0"/>
        <v>0</v>
      </c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</row>
    <row r="79" spans="1:116" s="37" customFormat="1" ht="28.5" customHeight="1">
      <c r="A79" s="180" t="s">
        <v>352</v>
      </c>
      <c r="B79" s="181" t="s">
        <v>353</v>
      </c>
      <c r="C79" s="182" t="s">
        <v>354</v>
      </c>
      <c r="D79" s="183"/>
      <c r="E79" s="184">
        <f>E80</f>
        <v>1179.2</v>
      </c>
      <c r="F79" s="184"/>
      <c r="G79" s="185">
        <v>0</v>
      </c>
      <c r="H79" s="201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  <c r="BU79" s="186"/>
      <c r="BV79" s="186"/>
      <c r="BW79" s="186"/>
      <c r="BX79" s="186"/>
      <c r="BY79" s="186"/>
      <c r="BZ79" s="186"/>
      <c r="CA79" s="186"/>
      <c r="CB79" s="186"/>
      <c r="CC79" s="186"/>
      <c r="CD79" s="186"/>
      <c r="CE79" s="186"/>
      <c r="CF79" s="186"/>
      <c r="CG79" s="186"/>
      <c r="CH79" s="186"/>
      <c r="CI79" s="186"/>
      <c r="CJ79" s="186"/>
      <c r="CK79" s="186"/>
      <c r="CL79" s="186"/>
      <c r="CM79" s="186"/>
      <c r="CN79" s="186"/>
      <c r="CO79" s="186"/>
      <c r="CP79" s="186"/>
      <c r="CQ79" s="186"/>
      <c r="CR79" s="186"/>
      <c r="CS79" s="186"/>
      <c r="CT79" s="186"/>
      <c r="CU79" s="186"/>
      <c r="CV79" s="186"/>
      <c r="CW79" s="186"/>
      <c r="CX79" s="186"/>
      <c r="CY79" s="186"/>
      <c r="CZ79" s="186"/>
      <c r="DA79" s="186"/>
      <c r="DB79" s="186"/>
      <c r="DC79" s="186"/>
      <c r="DD79" s="186"/>
      <c r="DE79" s="186"/>
      <c r="DF79" s="186"/>
      <c r="DG79" s="186"/>
      <c r="DH79" s="186"/>
      <c r="DI79" s="186"/>
      <c r="DJ79" s="186"/>
      <c r="DK79" s="186"/>
      <c r="DL79" s="186"/>
    </row>
    <row r="80" spans="1:116" s="36" customFormat="1" ht="26.25">
      <c r="A80" s="187"/>
      <c r="B80" s="188" t="s">
        <v>94</v>
      </c>
      <c r="C80" s="189"/>
      <c r="D80" s="189" t="s">
        <v>95</v>
      </c>
      <c r="E80" s="190">
        <f>1350-170.8</f>
        <v>1179.2</v>
      </c>
      <c r="F80" s="191"/>
      <c r="G80" s="192" t="s">
        <v>355</v>
      </c>
      <c r="H80" s="194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</row>
    <row r="81" spans="1:31" s="37" customFormat="1" ht="32.25" customHeight="1">
      <c r="A81" s="148"/>
      <c r="B81" s="149" t="s">
        <v>138</v>
      </c>
      <c r="C81" s="150"/>
      <c r="D81" s="151"/>
      <c r="E81" s="152">
        <f>E76+E74+E62+E59+E54+E50+E52+E48+E46+E44+E42+E37+E35+E24+E21+E12+E40+E79</f>
        <v>289113.4000000001</v>
      </c>
      <c r="F81" s="152">
        <f>F76+F74+F62+F59+F54+F50+F52+F48+F46+F44+F42+F37+F35+F24+F21+F12+F40+F79</f>
        <v>231091.30000000002</v>
      </c>
      <c r="G81" s="152">
        <f t="shared" si="0"/>
        <v>79.93102360527044</v>
      </c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</row>
    <row r="82" spans="1:31" s="42" customFormat="1" ht="15">
      <c r="A82" s="38"/>
      <c r="B82" s="39"/>
      <c r="C82" s="40"/>
      <c r="D82" s="40"/>
      <c r="E82" s="41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</row>
    <row r="83" spans="1:31" s="37" customFormat="1" ht="15">
      <c r="A83" s="38"/>
      <c r="B83" s="39"/>
      <c r="C83" s="40"/>
      <c r="D83" s="40"/>
      <c r="E83" s="41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</row>
    <row r="84" spans="1:5" ht="15">
      <c r="A84" s="38"/>
      <c r="B84" s="39"/>
      <c r="C84" s="40"/>
      <c r="D84" s="40"/>
      <c r="E84" s="41"/>
    </row>
    <row r="85" spans="1:5" ht="15">
      <c r="A85" s="38"/>
      <c r="B85" s="43"/>
      <c r="C85" s="40"/>
      <c r="D85" s="40"/>
      <c r="E85" s="41"/>
    </row>
    <row r="86" spans="1:31" s="37" customFormat="1" ht="15">
      <c r="A86" s="38"/>
      <c r="B86" s="39"/>
      <c r="C86" s="40"/>
      <c r="D86" s="40"/>
      <c r="E86" s="41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31" s="37" customFormat="1" ht="15">
      <c r="A87" s="38"/>
      <c r="B87" s="39"/>
      <c r="C87" s="40"/>
      <c r="D87" s="40"/>
      <c r="E87" s="41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5" ht="15">
      <c r="A88" s="38"/>
      <c r="B88" s="43"/>
      <c r="C88" s="40"/>
      <c r="D88" s="40"/>
      <c r="E88" s="41"/>
    </row>
    <row r="89" spans="1:5" ht="15">
      <c r="A89" s="38"/>
      <c r="B89" s="44"/>
      <c r="C89" s="40"/>
      <c r="D89" s="40"/>
      <c r="E89" s="41"/>
    </row>
    <row r="90" spans="1:5" ht="15">
      <c r="A90" s="38"/>
      <c r="B90" s="39"/>
      <c r="C90" s="40"/>
      <c r="D90" s="40"/>
      <c r="E90" s="41"/>
    </row>
    <row r="91" spans="1:5" ht="15">
      <c r="A91" s="38"/>
      <c r="B91" s="39"/>
      <c r="C91" s="40"/>
      <c r="D91" s="40"/>
      <c r="E91" s="41"/>
    </row>
    <row r="92" spans="1:5" ht="15">
      <c r="A92" s="38"/>
      <c r="B92" s="39"/>
      <c r="C92" s="40"/>
      <c r="D92" s="40"/>
      <c r="E92" s="41"/>
    </row>
    <row r="93" spans="1:31" s="37" customFormat="1" ht="15">
      <c r="A93" s="38"/>
      <c r="B93" s="39"/>
      <c r="C93" s="40"/>
      <c r="D93" s="40"/>
      <c r="E93" s="41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pans="1:5" ht="15">
      <c r="A94" s="38"/>
      <c r="B94" s="39"/>
      <c r="C94" s="40"/>
      <c r="D94" s="40"/>
      <c r="E94" s="41"/>
    </row>
    <row r="95" spans="1:5" ht="15">
      <c r="A95" s="38"/>
      <c r="B95" s="44"/>
      <c r="C95" s="40"/>
      <c r="D95" s="40"/>
      <c r="E95" s="41"/>
    </row>
    <row r="96" spans="1:31" s="37" customFormat="1" ht="27" customHeight="1">
      <c r="A96" s="38"/>
      <c r="B96" s="39"/>
      <c r="C96" s="40"/>
      <c r="D96" s="40"/>
      <c r="E96" s="41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pans="1:5" ht="15">
      <c r="A97" s="38"/>
      <c r="B97" s="39"/>
      <c r="C97" s="40"/>
      <c r="D97" s="40"/>
      <c r="E97" s="41"/>
    </row>
    <row r="98" spans="1:5" ht="15">
      <c r="A98" s="38"/>
      <c r="B98" s="43"/>
      <c r="C98" s="40"/>
      <c r="D98" s="40"/>
      <c r="E98" s="41"/>
    </row>
    <row r="99" spans="1:5" ht="15">
      <c r="A99" s="38"/>
      <c r="B99" s="44"/>
      <c r="C99" s="40"/>
      <c r="D99" s="40"/>
      <c r="E99" s="41"/>
    </row>
    <row r="100" spans="1:31" s="37" customFormat="1" ht="15">
      <c r="A100" s="38"/>
      <c r="B100" s="39"/>
      <c r="C100" s="40"/>
      <c r="D100" s="40"/>
      <c r="E100" s="41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</row>
    <row r="101" spans="1:5" ht="15">
      <c r="A101" s="38"/>
      <c r="B101" s="39"/>
      <c r="C101" s="40"/>
      <c r="D101" s="40"/>
      <c r="E101" s="41"/>
    </row>
    <row r="102" spans="1:5" ht="15">
      <c r="A102" s="38"/>
      <c r="B102" s="43"/>
      <c r="C102" s="40"/>
      <c r="D102" s="40"/>
      <c r="E102" s="41"/>
    </row>
    <row r="103" spans="1:5" ht="15">
      <c r="A103" s="38"/>
      <c r="B103" s="44"/>
      <c r="C103" s="40"/>
      <c r="D103" s="40"/>
      <c r="E103" s="41"/>
    </row>
    <row r="104" spans="1:5" ht="15">
      <c r="A104" s="38"/>
      <c r="B104" s="39"/>
      <c r="C104" s="40"/>
      <c r="D104" s="40"/>
      <c r="E104" s="41"/>
    </row>
    <row r="105" spans="1:5" ht="15">
      <c r="A105" s="38"/>
      <c r="B105" s="39"/>
      <c r="C105" s="40"/>
      <c r="D105" s="40"/>
      <c r="E105" s="41"/>
    </row>
    <row r="106" spans="1:5" ht="15">
      <c r="A106" s="38"/>
      <c r="B106" s="39"/>
      <c r="C106" s="40"/>
      <c r="D106" s="40"/>
      <c r="E106" s="41"/>
    </row>
    <row r="107" spans="1:5" ht="15">
      <c r="A107" s="38"/>
      <c r="B107" s="39"/>
      <c r="C107" s="40"/>
      <c r="D107" s="40"/>
      <c r="E107" s="41"/>
    </row>
    <row r="108" spans="1:31" s="37" customFormat="1" ht="15">
      <c r="A108" s="38"/>
      <c r="B108" s="44"/>
      <c r="C108" s="40"/>
      <c r="D108" s="40"/>
      <c r="E108" s="41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</row>
    <row r="109" spans="1:5" ht="15">
      <c r="A109" s="38"/>
      <c r="B109" s="39"/>
      <c r="C109" s="40"/>
      <c r="D109" s="40"/>
      <c r="E109" s="45"/>
    </row>
    <row r="110" spans="1:5" ht="15">
      <c r="A110" s="38"/>
      <c r="B110" s="43"/>
      <c r="C110" s="40"/>
      <c r="D110" s="40"/>
      <c r="E110" s="45"/>
    </row>
    <row r="111" spans="1:5" ht="15">
      <c r="A111" s="38"/>
      <c r="B111" s="44"/>
      <c r="C111" s="40"/>
      <c r="D111" s="40"/>
      <c r="E111" s="45"/>
    </row>
    <row r="112" spans="1:5" ht="15">
      <c r="A112" s="38"/>
      <c r="B112" s="39"/>
      <c r="C112" s="40"/>
      <c r="D112" s="40"/>
      <c r="E112" s="45"/>
    </row>
    <row r="113" spans="1:5" ht="15">
      <c r="A113" s="38"/>
      <c r="B113" s="39"/>
      <c r="C113" s="40"/>
      <c r="D113" s="40"/>
      <c r="E113" s="45"/>
    </row>
    <row r="114" spans="1:5" ht="15">
      <c r="A114" s="38"/>
      <c r="B114" s="44"/>
      <c r="C114" s="40"/>
      <c r="D114" s="40"/>
      <c r="E114" s="45"/>
    </row>
    <row r="115" spans="1:31" s="37" customFormat="1" ht="15">
      <c r="A115" s="38"/>
      <c r="B115" s="39"/>
      <c r="C115" s="40"/>
      <c r="D115" s="40"/>
      <c r="E115" s="45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</row>
    <row r="116" spans="1:5" ht="15">
      <c r="A116" s="38"/>
      <c r="B116" s="39"/>
      <c r="C116" s="40"/>
      <c r="D116" s="40"/>
      <c r="E116" s="45"/>
    </row>
    <row r="117" spans="1:5" ht="15">
      <c r="A117" s="38"/>
      <c r="B117" s="44"/>
      <c r="C117" s="40"/>
      <c r="D117" s="40"/>
      <c r="E117" s="45"/>
    </row>
    <row r="118" spans="1:5" ht="15">
      <c r="A118" s="38"/>
      <c r="B118" s="39"/>
      <c r="C118" s="40"/>
      <c r="D118" s="40"/>
      <c r="E118" s="45"/>
    </row>
    <row r="119" spans="1:31" s="37" customFormat="1" ht="15">
      <c r="A119" s="38"/>
      <c r="B119" s="39"/>
      <c r="C119" s="40"/>
      <c r="D119" s="40"/>
      <c r="E119" s="45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</row>
    <row r="120" spans="1:5" ht="15">
      <c r="A120" s="38"/>
      <c r="B120" s="39"/>
      <c r="C120" s="40"/>
      <c r="D120" s="40"/>
      <c r="E120" s="45"/>
    </row>
    <row r="121" spans="1:5" ht="15">
      <c r="A121" s="38"/>
      <c r="B121" s="43"/>
      <c r="C121" s="40"/>
      <c r="D121" s="40"/>
      <c r="E121" s="45"/>
    </row>
    <row r="122" spans="1:5" ht="15">
      <c r="A122" s="38"/>
      <c r="B122" s="39"/>
      <c r="C122" s="40"/>
      <c r="D122" s="40"/>
      <c r="E122" s="45"/>
    </row>
    <row r="123" spans="1:5" ht="15">
      <c r="A123" s="38"/>
      <c r="B123" s="39"/>
      <c r="C123" s="40"/>
      <c r="D123" s="40"/>
      <c r="E123" s="45"/>
    </row>
    <row r="124" spans="1:5" ht="15">
      <c r="A124" s="38"/>
      <c r="B124" s="46"/>
      <c r="C124" s="40"/>
      <c r="D124" s="40"/>
      <c r="E124" s="45"/>
    </row>
    <row r="125" spans="1:5" ht="15">
      <c r="A125" s="38"/>
      <c r="B125" s="46"/>
      <c r="C125" s="40"/>
      <c r="D125" s="40"/>
      <c r="E125" s="45"/>
    </row>
    <row r="126" spans="1:5" ht="15">
      <c r="A126" s="38"/>
      <c r="B126" s="46"/>
      <c r="C126" s="40"/>
      <c r="D126" s="40"/>
      <c r="E126" s="45"/>
    </row>
    <row r="127" spans="1:5" ht="15">
      <c r="A127" s="38"/>
      <c r="B127" s="46"/>
      <c r="C127" s="40"/>
      <c r="D127" s="40"/>
      <c r="E127" s="45"/>
    </row>
    <row r="128" spans="1:5" ht="15">
      <c r="A128" s="38"/>
      <c r="B128" s="46"/>
      <c r="C128" s="40"/>
      <c r="D128" s="40"/>
      <c r="E128" s="45"/>
    </row>
    <row r="129" spans="1:5" ht="15">
      <c r="A129" s="38"/>
      <c r="B129" s="46"/>
      <c r="C129" s="40"/>
      <c r="D129" s="40"/>
      <c r="E129" s="45"/>
    </row>
    <row r="130" spans="1:5" ht="15">
      <c r="A130" s="38"/>
      <c r="B130" s="46"/>
      <c r="C130" s="40"/>
      <c r="D130" s="40"/>
      <c r="E130" s="45"/>
    </row>
    <row r="131" spans="1:5" ht="15">
      <c r="A131" s="38"/>
      <c r="B131" s="46"/>
      <c r="C131" s="40"/>
      <c r="D131" s="40"/>
      <c r="E131" s="45"/>
    </row>
    <row r="132" spans="1:5" ht="15">
      <c r="A132" s="38"/>
      <c r="B132" s="46"/>
      <c r="C132" s="40"/>
      <c r="D132" s="40"/>
      <c r="E132" s="45"/>
    </row>
    <row r="133" spans="1:5" ht="15">
      <c r="A133" s="38"/>
      <c r="B133" s="46"/>
      <c r="C133" s="40"/>
      <c r="D133" s="40"/>
      <c r="E133" s="45"/>
    </row>
    <row r="134" spans="1:5" ht="15">
      <c r="A134" s="38"/>
      <c r="B134" s="46"/>
      <c r="C134" s="40"/>
      <c r="D134" s="40"/>
      <c r="E134" s="45"/>
    </row>
    <row r="135" spans="1:5" ht="15">
      <c r="A135" s="38"/>
      <c r="B135" s="46"/>
      <c r="C135" s="40"/>
      <c r="D135" s="40"/>
      <c r="E135" s="45"/>
    </row>
    <row r="136" spans="1:5" ht="15">
      <c r="A136" s="38"/>
      <c r="B136" s="46"/>
      <c r="C136" s="40"/>
      <c r="D136" s="40"/>
      <c r="E136" s="45"/>
    </row>
    <row r="137" spans="1:5" ht="15">
      <c r="A137" s="38"/>
      <c r="B137" s="46"/>
      <c r="C137" s="40"/>
      <c r="D137" s="40"/>
      <c r="E137" s="45"/>
    </row>
    <row r="138" spans="1:5" ht="15">
      <c r="A138" s="38"/>
      <c r="B138" s="46"/>
      <c r="C138" s="40"/>
      <c r="D138" s="40"/>
      <c r="E138" s="45"/>
    </row>
    <row r="139" spans="1:5" ht="15">
      <c r="A139" s="38"/>
      <c r="B139" s="46"/>
      <c r="C139" s="40"/>
      <c r="D139" s="40"/>
      <c r="E139" s="45"/>
    </row>
    <row r="140" spans="1:5" ht="15">
      <c r="A140" s="38"/>
      <c r="B140" s="46"/>
      <c r="C140" s="47"/>
      <c r="D140" s="47"/>
      <c r="E140" s="45"/>
    </row>
    <row r="141" spans="1:5" ht="15">
      <c r="A141" s="38"/>
      <c r="B141" s="46"/>
      <c r="C141" s="47"/>
      <c r="D141" s="47"/>
      <c r="E141" s="45"/>
    </row>
    <row r="142" spans="1:5" ht="15">
      <c r="A142" s="38"/>
      <c r="B142" s="46"/>
      <c r="C142" s="47"/>
      <c r="D142" s="47"/>
      <c r="E142" s="45"/>
    </row>
    <row r="143" spans="1:5" ht="15">
      <c r="A143" s="38"/>
      <c r="B143" s="46"/>
      <c r="C143" s="47"/>
      <c r="D143" s="47"/>
      <c r="E143" s="45"/>
    </row>
    <row r="144" spans="1:5" ht="15">
      <c r="A144" s="38"/>
      <c r="B144" s="46"/>
      <c r="C144" s="47"/>
      <c r="D144" s="47"/>
      <c r="E144" s="45"/>
    </row>
    <row r="145" spans="1:5" ht="15">
      <c r="A145" s="38"/>
      <c r="B145" s="46"/>
      <c r="C145" s="47"/>
      <c r="D145" s="47"/>
      <c r="E145" s="45"/>
    </row>
    <row r="146" spans="1:5" ht="15">
      <c r="A146" s="38"/>
      <c r="B146" s="46"/>
      <c r="C146" s="47"/>
      <c r="D146" s="47"/>
      <c r="E146" s="45"/>
    </row>
    <row r="147" spans="1:5" ht="15">
      <c r="A147" s="38"/>
      <c r="B147" s="46"/>
      <c r="C147" s="47"/>
      <c r="D147" s="47"/>
      <c r="E147" s="45"/>
    </row>
    <row r="148" spans="1:5" ht="15">
      <c r="A148" s="38"/>
      <c r="B148" s="46"/>
      <c r="C148" s="47"/>
      <c r="D148" s="47"/>
      <c r="E148" s="45"/>
    </row>
    <row r="149" spans="1:5" ht="15">
      <c r="A149" s="38"/>
      <c r="B149" s="46"/>
      <c r="C149" s="47"/>
      <c r="D149" s="47"/>
      <c r="E149" s="45"/>
    </row>
    <row r="150" spans="1:5" ht="15">
      <c r="A150" s="38"/>
      <c r="B150" s="46"/>
      <c r="C150" s="47"/>
      <c r="D150" s="47"/>
      <c r="E150" s="45"/>
    </row>
    <row r="151" spans="1:5" ht="15">
      <c r="A151" s="38"/>
      <c r="B151" s="46"/>
      <c r="C151" s="47"/>
      <c r="D151" s="47"/>
      <c r="E151" s="45"/>
    </row>
    <row r="152" spans="1:5" ht="15">
      <c r="A152" s="38"/>
      <c r="B152" s="46"/>
      <c r="C152" s="47"/>
      <c r="D152" s="47"/>
      <c r="E152" s="45"/>
    </row>
    <row r="153" spans="1:5" ht="15">
      <c r="A153" s="38"/>
      <c r="B153" s="46"/>
      <c r="C153" s="47"/>
      <c r="D153" s="47"/>
      <c r="E153" s="45"/>
    </row>
    <row r="154" spans="1:5" ht="15">
      <c r="A154" s="38"/>
      <c r="B154" s="46"/>
      <c r="C154" s="47"/>
      <c r="D154" s="47"/>
      <c r="E154" s="45"/>
    </row>
    <row r="155" spans="1:5" ht="15">
      <c r="A155" s="38"/>
      <c r="B155" s="46"/>
      <c r="C155" s="47"/>
      <c r="D155" s="47"/>
      <c r="E155" s="45"/>
    </row>
    <row r="156" spans="1:5" ht="15">
      <c r="A156" s="38"/>
      <c r="B156" s="46"/>
      <c r="C156" s="47"/>
      <c r="D156" s="47"/>
      <c r="E156" s="45"/>
    </row>
    <row r="157" spans="1:5" ht="15">
      <c r="A157" s="38"/>
      <c r="B157" s="46"/>
      <c r="C157" s="47"/>
      <c r="D157" s="47"/>
      <c r="E157" s="45"/>
    </row>
    <row r="158" spans="1:5" ht="15">
      <c r="A158" s="38"/>
      <c r="B158" s="46"/>
      <c r="C158" s="47"/>
      <c r="D158" s="47"/>
      <c r="E158" s="45"/>
    </row>
    <row r="159" spans="1:5" ht="15">
      <c r="A159" s="38"/>
      <c r="B159" s="46"/>
      <c r="C159" s="47"/>
      <c r="D159" s="47"/>
      <c r="E159" s="45"/>
    </row>
    <row r="160" spans="1:5" ht="15">
      <c r="A160" s="38"/>
      <c r="B160" s="46"/>
      <c r="C160" s="47"/>
      <c r="D160" s="47"/>
      <c r="E160" s="45"/>
    </row>
    <row r="161" spans="1:5" ht="15">
      <c r="A161" s="38"/>
      <c r="B161" s="46"/>
      <c r="C161" s="47"/>
      <c r="D161" s="47"/>
      <c r="E161" s="45"/>
    </row>
    <row r="162" spans="1:5" ht="15">
      <c r="A162" s="38"/>
      <c r="B162" s="46"/>
      <c r="C162" s="47"/>
      <c r="D162" s="47"/>
      <c r="E162" s="45"/>
    </row>
    <row r="163" spans="1:5" ht="15">
      <c r="A163" s="38"/>
      <c r="B163" s="46"/>
      <c r="C163" s="47"/>
      <c r="D163" s="47"/>
      <c r="E163" s="45"/>
    </row>
    <row r="164" spans="1:5" ht="15">
      <c r="A164" s="38"/>
      <c r="B164" s="46"/>
      <c r="C164" s="47"/>
      <c r="D164" s="47"/>
      <c r="E164" s="45"/>
    </row>
    <row r="165" spans="1:5" ht="15">
      <c r="A165" s="38"/>
      <c r="B165" s="46"/>
      <c r="C165" s="47"/>
      <c r="D165" s="47"/>
      <c r="E165" s="45"/>
    </row>
    <row r="166" spans="1:5" ht="15">
      <c r="A166" s="38"/>
      <c r="B166" s="46"/>
      <c r="C166" s="47"/>
      <c r="D166" s="47"/>
      <c r="E166" s="45"/>
    </row>
    <row r="167" spans="1:5" ht="15">
      <c r="A167" s="38"/>
      <c r="B167" s="46"/>
      <c r="C167" s="47"/>
      <c r="D167" s="47"/>
      <c r="E167" s="45"/>
    </row>
    <row r="168" spans="1:5" ht="15">
      <c r="A168" s="38"/>
      <c r="B168" s="46"/>
      <c r="C168" s="47"/>
      <c r="D168" s="47"/>
      <c r="E168" s="45"/>
    </row>
    <row r="169" spans="1:5" ht="15">
      <c r="A169" s="38"/>
      <c r="B169" s="46"/>
      <c r="C169" s="47"/>
      <c r="D169" s="47"/>
      <c r="E169" s="45"/>
    </row>
    <row r="170" spans="1:5" ht="15">
      <c r="A170" s="38"/>
      <c r="B170" s="46"/>
      <c r="C170" s="47"/>
      <c r="D170" s="47"/>
      <c r="E170" s="45"/>
    </row>
    <row r="171" spans="1:5" ht="15">
      <c r="A171" s="38"/>
      <c r="B171" s="46"/>
      <c r="C171" s="47"/>
      <c r="D171" s="47"/>
      <c r="E171" s="45"/>
    </row>
    <row r="172" spans="1:5" ht="15">
      <c r="A172" s="38"/>
      <c r="B172" s="46"/>
      <c r="C172" s="47"/>
      <c r="D172" s="47"/>
      <c r="E172" s="45"/>
    </row>
    <row r="173" spans="1:5" ht="15">
      <c r="A173" s="38"/>
      <c r="B173" s="46"/>
      <c r="C173" s="47"/>
      <c r="D173" s="47"/>
      <c r="E173" s="45"/>
    </row>
    <row r="174" spans="1:5" ht="15">
      <c r="A174" s="38"/>
      <c r="B174" s="46"/>
      <c r="C174" s="47"/>
      <c r="D174" s="47"/>
      <c r="E174" s="45"/>
    </row>
    <row r="175" spans="1:5" ht="15">
      <c r="A175" s="38"/>
      <c r="B175" s="46"/>
      <c r="C175" s="47"/>
      <c r="D175" s="47"/>
      <c r="E175" s="45"/>
    </row>
    <row r="176" spans="1:5" ht="15">
      <c r="A176" s="38"/>
      <c r="B176" s="46"/>
      <c r="C176" s="47"/>
      <c r="D176" s="47"/>
      <c r="E176" s="45"/>
    </row>
    <row r="177" spans="1:5" ht="15">
      <c r="A177" s="38"/>
      <c r="B177" s="46"/>
      <c r="C177" s="47"/>
      <c r="D177" s="47"/>
      <c r="E177" s="45"/>
    </row>
    <row r="178" spans="1:5" ht="15">
      <c r="A178" s="38"/>
      <c r="B178" s="46"/>
      <c r="C178" s="47"/>
      <c r="D178" s="47"/>
      <c r="E178" s="45"/>
    </row>
    <row r="179" spans="1:5" ht="15">
      <c r="A179" s="38"/>
      <c r="B179" s="46"/>
      <c r="C179" s="47"/>
      <c r="D179" s="47"/>
      <c r="E179" s="45"/>
    </row>
    <row r="180" spans="1:5" ht="15">
      <c r="A180" s="38"/>
      <c r="B180" s="46"/>
      <c r="C180" s="47"/>
      <c r="D180" s="47"/>
      <c r="E180" s="45"/>
    </row>
    <row r="181" spans="1:5" ht="15">
      <c r="A181" s="38"/>
      <c r="B181" s="46"/>
      <c r="C181" s="47"/>
      <c r="D181" s="47"/>
      <c r="E181" s="45"/>
    </row>
    <row r="182" spans="1:5" ht="15">
      <c r="A182" s="38"/>
      <c r="B182" s="46"/>
      <c r="C182" s="47"/>
      <c r="D182" s="47"/>
      <c r="E182" s="45"/>
    </row>
    <row r="183" spans="1:5" ht="15">
      <c r="A183" s="38"/>
      <c r="B183" s="46"/>
      <c r="C183" s="47"/>
      <c r="D183" s="47"/>
      <c r="E183" s="45"/>
    </row>
    <row r="184" spans="1:5" ht="15">
      <c r="A184" s="38"/>
      <c r="B184" s="46"/>
      <c r="C184" s="47"/>
      <c r="D184" s="47"/>
      <c r="E184" s="45"/>
    </row>
    <row r="185" spans="1:5" ht="15">
      <c r="A185" s="38"/>
      <c r="B185" s="46"/>
      <c r="C185" s="47"/>
      <c r="D185" s="47"/>
      <c r="E185" s="45"/>
    </row>
    <row r="186" spans="1:5" ht="15">
      <c r="A186" s="38"/>
      <c r="B186" s="46"/>
      <c r="C186" s="47"/>
      <c r="D186" s="47"/>
      <c r="E186" s="45"/>
    </row>
    <row r="187" spans="1:5" ht="15">
      <c r="A187" s="38"/>
      <c r="B187" s="46"/>
      <c r="C187" s="47"/>
      <c r="D187" s="47"/>
      <c r="E187" s="45"/>
    </row>
    <row r="188" spans="1:5" ht="15">
      <c r="A188" s="38"/>
      <c r="B188" s="46"/>
      <c r="C188" s="47"/>
      <c r="D188" s="47"/>
      <c r="E188" s="45"/>
    </row>
    <row r="189" spans="1:5" ht="15">
      <c r="A189" s="38"/>
      <c r="B189" s="46"/>
      <c r="C189" s="47"/>
      <c r="D189" s="47"/>
      <c r="E189" s="45"/>
    </row>
    <row r="190" spans="1:5" ht="15">
      <c r="A190" s="38"/>
      <c r="B190" s="46"/>
      <c r="C190" s="47"/>
      <c r="D190" s="47"/>
      <c r="E190" s="45"/>
    </row>
    <row r="191" spans="1:5" ht="15">
      <c r="A191" s="38"/>
      <c r="B191" s="46"/>
      <c r="C191" s="47"/>
      <c r="D191" s="47"/>
      <c r="E191" s="45"/>
    </row>
    <row r="192" spans="1:5" ht="15">
      <c r="A192" s="38"/>
      <c r="B192" s="46"/>
      <c r="C192" s="47"/>
      <c r="D192" s="47"/>
      <c r="E192" s="45"/>
    </row>
    <row r="193" spans="1:5" ht="15">
      <c r="A193" s="38"/>
      <c r="B193" s="46"/>
      <c r="C193" s="47"/>
      <c r="D193" s="47"/>
      <c r="E193" s="45"/>
    </row>
    <row r="194" spans="1:5" ht="15">
      <c r="A194" s="38"/>
      <c r="B194" s="46"/>
      <c r="C194" s="47"/>
      <c r="D194" s="47"/>
      <c r="E194" s="45"/>
    </row>
    <row r="195" spans="1:5" ht="15">
      <c r="A195" s="38"/>
      <c r="B195" s="46"/>
      <c r="C195" s="47"/>
      <c r="D195" s="47"/>
      <c r="E195" s="45"/>
    </row>
    <row r="196" spans="1:5" ht="15">
      <c r="A196" s="38"/>
      <c r="B196" s="46"/>
      <c r="C196" s="47"/>
      <c r="D196" s="47"/>
      <c r="E196" s="45"/>
    </row>
    <row r="197" spans="1:5" ht="15">
      <c r="A197" s="38"/>
      <c r="B197" s="46"/>
      <c r="C197" s="47"/>
      <c r="D197" s="47"/>
      <c r="E197" s="45"/>
    </row>
    <row r="198" spans="1:5" ht="15">
      <c r="A198" s="38"/>
      <c r="B198" s="46"/>
      <c r="C198" s="47"/>
      <c r="D198" s="47"/>
      <c r="E198" s="45"/>
    </row>
    <row r="199" spans="1:5" ht="15">
      <c r="A199" s="38"/>
      <c r="B199" s="46"/>
      <c r="C199" s="47"/>
      <c r="D199" s="47"/>
      <c r="E199" s="45"/>
    </row>
    <row r="200" spans="1:5" ht="15">
      <c r="A200" s="38"/>
      <c r="B200" s="46"/>
      <c r="C200" s="47"/>
      <c r="D200" s="47"/>
      <c r="E200" s="45"/>
    </row>
    <row r="201" spans="1:5" ht="15">
      <c r="A201" s="38"/>
      <c r="B201" s="46"/>
      <c r="C201" s="47"/>
      <c r="D201" s="47"/>
      <c r="E201" s="45"/>
    </row>
    <row r="202" spans="1:5" ht="15">
      <c r="A202" s="38"/>
      <c r="B202" s="46"/>
      <c r="C202" s="47"/>
      <c r="D202" s="47"/>
      <c r="E202" s="45"/>
    </row>
    <row r="203" spans="1:5" ht="15">
      <c r="A203" s="38"/>
      <c r="B203" s="46"/>
      <c r="C203" s="47"/>
      <c r="D203" s="47"/>
      <c r="E203" s="45"/>
    </row>
    <row r="204" spans="1:5" ht="15">
      <c r="A204" s="38"/>
      <c r="B204" s="46"/>
      <c r="C204" s="47"/>
      <c r="D204" s="47"/>
      <c r="E204" s="45"/>
    </row>
    <row r="205" spans="1:5" ht="15">
      <c r="A205" s="38"/>
      <c r="B205" s="46"/>
      <c r="C205" s="47"/>
      <c r="D205" s="47"/>
      <c r="E205" s="45"/>
    </row>
    <row r="206" spans="1:5" ht="15">
      <c r="A206" s="38"/>
      <c r="B206" s="46"/>
      <c r="C206" s="47"/>
      <c r="D206" s="47"/>
      <c r="E206" s="45"/>
    </row>
    <row r="207" spans="1:5" ht="15">
      <c r="A207" s="38"/>
      <c r="B207" s="46"/>
      <c r="C207" s="47"/>
      <c r="D207" s="47"/>
      <c r="E207" s="45"/>
    </row>
    <row r="208" spans="1:5" ht="15">
      <c r="A208" s="38"/>
      <c r="B208" s="46"/>
      <c r="C208" s="47"/>
      <c r="D208" s="47"/>
      <c r="E208" s="45"/>
    </row>
    <row r="209" spans="1:5" ht="15">
      <c r="A209" s="38"/>
      <c r="B209" s="46"/>
      <c r="C209" s="47"/>
      <c r="D209" s="47"/>
      <c r="E209" s="45"/>
    </row>
  </sheetData>
  <sheetProtection selectLockedCells="1" selectUnlockedCells="1"/>
  <mergeCells count="1">
    <mergeCell ref="B3:G6"/>
  </mergeCells>
  <printOptions/>
  <pageMargins left="0.5511811023622047" right="0.07874015748031496" top="0.6299212598425197" bottom="0.2755905511811024" header="0.5118110236220472" footer="0.5118110236220472"/>
  <pageSetup fitToHeight="0" fitToWidth="1" horizontalDpi="600" verticalDpi="600" orientation="portrait" paperSize="9" scale="74" r:id="rId1"/>
  <rowBreaks count="1" manualBreakCount="1">
    <brk id="4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U193"/>
  <sheetViews>
    <sheetView zoomScale="75" zoomScaleNormal="75" zoomScalePageLayoutView="0" workbookViewId="0" topLeftCell="A4">
      <pane xSplit="6" ySplit="12" topLeftCell="G16" activePane="bottomRight" state="frozen"/>
      <selection pane="topLeft" activeCell="A4" sqref="A4"/>
      <selection pane="topRight" activeCell="G4" sqref="G4"/>
      <selection pane="bottomLeft" activeCell="A16" sqref="A16"/>
      <selection pane="bottomRight" activeCell="E14" sqref="E14"/>
    </sheetView>
  </sheetViews>
  <sheetFormatPr defaultColWidth="8.57421875" defaultRowHeight="12.75"/>
  <cols>
    <col min="1" max="1" width="4.00390625" style="48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9.7109375" style="2" customWidth="1"/>
    <col min="11" max="14" width="9.28125" style="2" customWidth="1"/>
    <col min="15" max="15" width="0" style="2" hidden="1" customWidth="1"/>
    <col min="16" max="16" width="12.8515625" style="2" customWidth="1"/>
    <col min="17" max="17" width="10.140625" style="2" customWidth="1"/>
    <col min="18" max="20" width="0" style="2" hidden="1" customWidth="1"/>
    <col min="21" max="21" width="11.57421875" style="2" customWidth="1"/>
    <col min="22" max="23" width="0" style="2" hidden="1" customWidth="1"/>
    <col min="24" max="24" width="9.421875" style="2" customWidth="1"/>
    <col min="25" max="25" width="9.57421875" style="2" customWidth="1"/>
    <col min="26" max="26" width="0" style="2" hidden="1" customWidth="1"/>
    <col min="27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49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139</v>
      </c>
      <c r="W2" s="3" t="s">
        <v>139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49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49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140</v>
      </c>
      <c r="W4" s="3" t="s">
        <v>140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49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141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4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2.75" customHeight="1">
      <c r="A8" s="49"/>
      <c r="B8" s="174" t="s">
        <v>142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51"/>
      <c r="AI8" s="51"/>
    </row>
    <row r="9" spans="1:35" ht="18.75">
      <c r="A9" s="49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51"/>
      <c r="AI9" s="51"/>
    </row>
    <row r="10" spans="1:32" ht="18.75">
      <c r="A10" s="49"/>
      <c r="B10" s="1"/>
      <c r="C10" s="1"/>
      <c r="D10" s="1"/>
      <c r="E10" s="1"/>
      <c r="F10" s="1"/>
      <c r="G10" s="1"/>
      <c r="H10" s="1"/>
      <c r="I10" s="5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75"/>
      <c r="B11" s="175"/>
      <c r="C11" s="176" t="s">
        <v>143</v>
      </c>
      <c r="D11" s="177" t="s">
        <v>144</v>
      </c>
      <c r="E11" s="177" t="s">
        <v>145</v>
      </c>
      <c r="F11" s="177" t="s">
        <v>146</v>
      </c>
      <c r="G11" s="178" t="s">
        <v>147</v>
      </c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9" t="s">
        <v>148</v>
      </c>
    </row>
    <row r="12" spans="1:33" ht="12.75" customHeight="1">
      <c r="A12" s="175"/>
      <c r="B12" s="175"/>
      <c r="C12" s="176"/>
      <c r="D12" s="177"/>
      <c r="E12" s="177"/>
      <c r="F12" s="177"/>
      <c r="G12" s="172" t="s">
        <v>149</v>
      </c>
      <c r="H12" s="171" t="s">
        <v>150</v>
      </c>
      <c r="I12" s="172" t="s">
        <v>151</v>
      </c>
      <c r="J12" s="172" t="s">
        <v>152</v>
      </c>
      <c r="K12" s="172" t="s">
        <v>153</v>
      </c>
      <c r="L12" s="171" t="s">
        <v>154</v>
      </c>
      <c r="M12" s="171" t="s">
        <v>155</v>
      </c>
      <c r="N12" s="173" t="s">
        <v>156</v>
      </c>
      <c r="O12" s="173" t="s">
        <v>157</v>
      </c>
      <c r="P12" s="172" t="s">
        <v>158</v>
      </c>
      <c r="Q12" s="172" t="s">
        <v>159</v>
      </c>
      <c r="R12" s="171" t="s">
        <v>160</v>
      </c>
      <c r="S12" s="172" t="s">
        <v>161</v>
      </c>
      <c r="T12" s="172" t="s">
        <v>162</v>
      </c>
      <c r="U12" s="172" t="s">
        <v>163</v>
      </c>
      <c r="V12" s="171" t="s">
        <v>164</v>
      </c>
      <c r="W12" s="171" t="s">
        <v>165</v>
      </c>
      <c r="X12" s="170" t="s">
        <v>166</v>
      </c>
      <c r="Y12" s="170">
        <v>31010</v>
      </c>
      <c r="Z12" s="170">
        <v>31020</v>
      </c>
      <c r="AA12" s="171" t="s">
        <v>167</v>
      </c>
      <c r="AB12" s="171" t="s">
        <v>168</v>
      </c>
      <c r="AC12" s="171" t="s">
        <v>169</v>
      </c>
      <c r="AD12" s="171" t="s">
        <v>170</v>
      </c>
      <c r="AE12" s="171" t="s">
        <v>171</v>
      </c>
      <c r="AF12" s="14"/>
      <c r="AG12" s="179"/>
    </row>
    <row r="13" spans="1:33" ht="38.25" customHeight="1">
      <c r="A13" s="175"/>
      <c r="B13" s="175"/>
      <c r="C13" s="176"/>
      <c r="D13" s="177"/>
      <c r="E13" s="177"/>
      <c r="F13" s="177"/>
      <c r="G13" s="172"/>
      <c r="H13" s="171"/>
      <c r="I13" s="172"/>
      <c r="J13" s="172"/>
      <c r="K13" s="172"/>
      <c r="L13" s="171"/>
      <c r="M13" s="171"/>
      <c r="N13" s="173"/>
      <c r="O13" s="173"/>
      <c r="P13" s="172"/>
      <c r="Q13" s="172"/>
      <c r="R13" s="171"/>
      <c r="S13" s="172"/>
      <c r="T13" s="172"/>
      <c r="U13" s="172"/>
      <c r="V13" s="171"/>
      <c r="W13" s="171"/>
      <c r="X13" s="170"/>
      <c r="Y13" s="170"/>
      <c r="Z13" s="170"/>
      <c r="AA13" s="171"/>
      <c r="AB13" s="171"/>
      <c r="AC13" s="171"/>
      <c r="AD13" s="171"/>
      <c r="AE13" s="171"/>
      <c r="AF13" s="53"/>
      <c r="AG13" s="179"/>
    </row>
    <row r="14" spans="1:33" ht="12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/>
      <c r="L14" s="54"/>
      <c r="M14" s="54">
        <v>11</v>
      </c>
      <c r="N14" s="54"/>
      <c r="O14" s="54"/>
      <c r="P14" s="54">
        <v>10</v>
      </c>
      <c r="Q14" s="54">
        <v>17</v>
      </c>
      <c r="R14" s="54"/>
      <c r="S14" s="54">
        <v>11</v>
      </c>
      <c r="T14" s="54">
        <v>18</v>
      </c>
      <c r="U14" s="54">
        <v>19</v>
      </c>
      <c r="V14" s="54"/>
      <c r="W14" s="54">
        <v>12</v>
      </c>
      <c r="X14" s="54"/>
      <c r="Y14" s="54"/>
      <c r="Z14" s="54">
        <v>14</v>
      </c>
      <c r="AA14" s="54"/>
      <c r="AB14" s="54"/>
      <c r="AC14" s="54"/>
      <c r="AD14" s="54"/>
      <c r="AE14" s="54">
        <v>25</v>
      </c>
      <c r="AF14" s="54">
        <v>27</v>
      </c>
      <c r="AG14" s="54">
        <v>15</v>
      </c>
    </row>
    <row r="15" spans="1:33" ht="19.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</row>
    <row r="16" spans="1:34" ht="15.75">
      <c r="A16" s="55">
        <v>1</v>
      </c>
      <c r="B16" s="56" t="s">
        <v>172</v>
      </c>
      <c r="C16" s="57" t="s">
        <v>173</v>
      </c>
      <c r="D16" s="57" t="s">
        <v>174</v>
      </c>
      <c r="E16" s="57" t="s">
        <v>175</v>
      </c>
      <c r="F16" s="57" t="s">
        <v>174</v>
      </c>
      <c r="G16" s="58">
        <f>SUM(G17:G21)</f>
        <v>1264900</v>
      </c>
      <c r="H16" s="58">
        <f>SUM(H17:H21)</f>
        <v>2000</v>
      </c>
      <c r="I16" s="58">
        <f>SUM(I17:I21)</f>
        <v>313800</v>
      </c>
      <c r="J16" s="58">
        <f>SUM(J17:J21)</f>
        <v>68000</v>
      </c>
      <c r="K16" s="58">
        <f>SUM(K17:K21)</f>
        <v>500</v>
      </c>
      <c r="L16" s="58"/>
      <c r="M16" s="58">
        <f aca="true" t="shared" si="0" ref="M16:AE16">SUM(M17:M21)</f>
        <v>0</v>
      </c>
      <c r="N16" s="58">
        <f t="shared" si="0"/>
        <v>0</v>
      </c>
      <c r="O16" s="58">
        <f t="shared" si="0"/>
        <v>0</v>
      </c>
      <c r="P16" s="58">
        <f t="shared" si="0"/>
        <v>30000</v>
      </c>
      <c r="Q16" s="58">
        <f t="shared" si="0"/>
        <v>52000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8">
        <f t="shared" si="0"/>
        <v>0</v>
      </c>
      <c r="V16" s="58">
        <f t="shared" si="0"/>
        <v>0</v>
      </c>
      <c r="W16" s="58">
        <f t="shared" si="0"/>
        <v>0</v>
      </c>
      <c r="X16" s="58">
        <f t="shared" si="0"/>
        <v>23500</v>
      </c>
      <c r="Y16" s="58">
        <f t="shared" si="0"/>
        <v>30000</v>
      </c>
      <c r="Z16" s="58">
        <f t="shared" si="0"/>
        <v>0</v>
      </c>
      <c r="AA16" s="58">
        <f t="shared" si="0"/>
        <v>0</v>
      </c>
      <c r="AB16" s="58">
        <f t="shared" si="0"/>
        <v>0</v>
      </c>
      <c r="AC16" s="58">
        <f t="shared" si="0"/>
        <v>50000</v>
      </c>
      <c r="AD16" s="58">
        <f t="shared" si="0"/>
        <v>101000</v>
      </c>
      <c r="AE16" s="58">
        <f t="shared" si="0"/>
        <v>100000</v>
      </c>
      <c r="AF16" s="58" t="e">
        <f>AF46+"#REF!+AF40+#REF!"</f>
        <v>#VALUE!</v>
      </c>
      <c r="AG16" s="58">
        <f aca="true" t="shared" si="1" ref="AG16:AG24">SUM(G16:AE16)</f>
        <v>2035700</v>
      </c>
      <c r="AH16" s="59">
        <f>SUM(AG17:AG21)</f>
        <v>2035700</v>
      </c>
    </row>
    <row r="17" spans="1:33" s="65" customFormat="1" ht="15.75">
      <c r="A17" s="60"/>
      <c r="B17" s="61" t="s">
        <v>176</v>
      </c>
      <c r="C17" s="62" t="s">
        <v>177</v>
      </c>
      <c r="D17" s="62" t="s">
        <v>178</v>
      </c>
      <c r="E17" s="62" t="s">
        <v>179</v>
      </c>
      <c r="F17" s="62" t="s">
        <v>180</v>
      </c>
      <c r="G17" s="63">
        <v>62000</v>
      </c>
      <c r="H17" s="63"/>
      <c r="I17" s="63">
        <v>14300</v>
      </c>
      <c r="J17" s="63">
        <v>500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  <c r="AG17" s="63">
        <f t="shared" si="1"/>
        <v>76800</v>
      </c>
    </row>
    <row r="18" spans="1:33" s="65" customFormat="1" ht="31.5">
      <c r="A18" s="60"/>
      <c r="B18" s="61" t="s">
        <v>181</v>
      </c>
      <c r="C18" s="62" t="s">
        <v>182</v>
      </c>
      <c r="D18" s="62" t="s">
        <v>178</v>
      </c>
      <c r="E18" s="62" t="s">
        <v>179</v>
      </c>
      <c r="F18" s="62" t="s">
        <v>180</v>
      </c>
      <c r="G18" s="63">
        <v>890000</v>
      </c>
      <c r="H18" s="63"/>
      <c r="I18" s="63">
        <v>243100</v>
      </c>
      <c r="J18" s="63">
        <v>60000</v>
      </c>
      <c r="K18" s="63"/>
      <c r="L18" s="63"/>
      <c r="M18" s="63"/>
      <c r="N18" s="63"/>
      <c r="O18" s="63"/>
      <c r="P18" s="63">
        <v>30000</v>
      </c>
      <c r="Q18" s="63">
        <v>50000</v>
      </c>
      <c r="R18" s="63"/>
      <c r="S18" s="63"/>
      <c r="T18" s="63"/>
      <c r="U18" s="63"/>
      <c r="V18" s="63"/>
      <c r="W18" s="63"/>
      <c r="X18" s="63">
        <v>23000</v>
      </c>
      <c r="Y18" s="63">
        <v>30000</v>
      </c>
      <c r="Z18" s="63"/>
      <c r="AA18" s="63"/>
      <c r="AB18" s="63"/>
      <c r="AC18" s="63">
        <v>50000</v>
      </c>
      <c r="AD18" s="63">
        <v>100000</v>
      </c>
      <c r="AE18" s="63">
        <v>100000</v>
      </c>
      <c r="AF18" s="64"/>
      <c r="AG18" s="63">
        <f t="shared" si="1"/>
        <v>1576100</v>
      </c>
    </row>
    <row r="19" spans="1:33" s="65" customFormat="1" ht="31.5">
      <c r="A19" s="66"/>
      <c r="B19" s="61" t="s">
        <v>183</v>
      </c>
      <c r="C19" s="62" t="s">
        <v>182</v>
      </c>
      <c r="D19" s="62" t="s">
        <v>178</v>
      </c>
      <c r="E19" s="62" t="s">
        <v>179</v>
      </c>
      <c r="F19" s="62" t="s">
        <v>180</v>
      </c>
      <c r="G19" s="67">
        <v>100900</v>
      </c>
      <c r="H19" s="67">
        <v>2000</v>
      </c>
      <c r="I19" s="67">
        <v>24300</v>
      </c>
      <c r="J19" s="67">
        <v>500</v>
      </c>
      <c r="K19" s="67">
        <v>500</v>
      </c>
      <c r="L19" s="67"/>
      <c r="M19" s="67"/>
      <c r="N19" s="67"/>
      <c r="O19" s="67"/>
      <c r="P19" s="67"/>
      <c r="Q19" s="67">
        <v>2000</v>
      </c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8"/>
      <c r="AG19" s="63">
        <f t="shared" si="1"/>
        <v>130200</v>
      </c>
    </row>
    <row r="20" spans="1:33" s="65" customFormat="1" ht="15.75">
      <c r="A20" s="66"/>
      <c r="B20" s="69" t="s">
        <v>184</v>
      </c>
      <c r="C20" s="62" t="s">
        <v>185</v>
      </c>
      <c r="D20" s="62" t="s">
        <v>178</v>
      </c>
      <c r="E20" s="62" t="s">
        <v>179</v>
      </c>
      <c r="F20" s="62" t="s">
        <v>180</v>
      </c>
      <c r="G20" s="67">
        <v>173000</v>
      </c>
      <c r="H20" s="67"/>
      <c r="I20" s="67">
        <v>22000</v>
      </c>
      <c r="J20" s="67">
        <v>5000</v>
      </c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8"/>
      <c r="AG20" s="63">
        <f t="shared" si="1"/>
        <v>200000</v>
      </c>
    </row>
    <row r="21" spans="1:33" s="65" customFormat="1" ht="15.75">
      <c r="A21" s="66"/>
      <c r="B21" s="69" t="s">
        <v>186</v>
      </c>
      <c r="C21" s="62" t="s">
        <v>187</v>
      </c>
      <c r="D21" s="62" t="s">
        <v>178</v>
      </c>
      <c r="E21" s="62" t="s">
        <v>179</v>
      </c>
      <c r="F21" s="62" t="s">
        <v>180</v>
      </c>
      <c r="G21" s="67">
        <v>39000</v>
      </c>
      <c r="H21" s="67"/>
      <c r="I21" s="67">
        <v>10100</v>
      </c>
      <c r="J21" s="67">
        <v>2000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>
        <v>500</v>
      </c>
      <c r="Y21" s="67"/>
      <c r="Z21" s="67"/>
      <c r="AA21" s="67"/>
      <c r="AB21" s="67"/>
      <c r="AC21" s="67"/>
      <c r="AD21" s="67">
        <v>1000</v>
      </c>
      <c r="AE21" s="67"/>
      <c r="AF21" s="68"/>
      <c r="AG21" s="63">
        <f t="shared" si="1"/>
        <v>52600</v>
      </c>
    </row>
    <row r="22" spans="1:34" s="12" customFormat="1" ht="31.5" hidden="1">
      <c r="A22" s="70">
        <v>2</v>
      </c>
      <c r="B22" s="71" t="s">
        <v>188</v>
      </c>
      <c r="C22" s="72" t="s">
        <v>189</v>
      </c>
      <c r="D22" s="72" t="s">
        <v>174</v>
      </c>
      <c r="E22" s="72" t="s">
        <v>175</v>
      </c>
      <c r="F22" s="72" t="s">
        <v>174</v>
      </c>
      <c r="G22" s="73">
        <f>G24+G23</f>
        <v>0</v>
      </c>
      <c r="H22" s="73">
        <f>H24+H23</f>
        <v>0</v>
      </c>
      <c r="I22" s="73">
        <f>I24+I23</f>
        <v>0</v>
      </c>
      <c r="J22" s="73">
        <f>J24+J23</f>
        <v>0</v>
      </c>
      <c r="K22" s="73">
        <f>K24+K23</f>
        <v>0</v>
      </c>
      <c r="L22" s="73"/>
      <c r="M22" s="73">
        <f aca="true" t="shared" si="2" ref="M22:AF22">M24+M23</f>
        <v>0</v>
      </c>
      <c r="N22" s="73">
        <f t="shared" si="2"/>
        <v>0</v>
      </c>
      <c r="O22" s="73">
        <f t="shared" si="2"/>
        <v>0</v>
      </c>
      <c r="P22" s="73">
        <f t="shared" si="2"/>
        <v>0</v>
      </c>
      <c r="Q22" s="73">
        <f t="shared" si="2"/>
        <v>0</v>
      </c>
      <c r="R22" s="73">
        <f t="shared" si="2"/>
        <v>0</v>
      </c>
      <c r="S22" s="73">
        <f t="shared" si="2"/>
        <v>0</v>
      </c>
      <c r="T22" s="73">
        <f t="shared" si="2"/>
        <v>0</v>
      </c>
      <c r="U22" s="73">
        <f t="shared" si="2"/>
        <v>0</v>
      </c>
      <c r="V22" s="73">
        <f t="shared" si="2"/>
        <v>0</v>
      </c>
      <c r="W22" s="73">
        <f t="shared" si="2"/>
        <v>0</v>
      </c>
      <c r="X22" s="73">
        <f t="shared" si="2"/>
        <v>0</v>
      </c>
      <c r="Y22" s="73">
        <f t="shared" si="2"/>
        <v>0</v>
      </c>
      <c r="Z22" s="73">
        <f t="shared" si="2"/>
        <v>0</v>
      </c>
      <c r="AA22" s="73">
        <f t="shared" si="2"/>
        <v>0</v>
      </c>
      <c r="AB22" s="73">
        <f t="shared" si="2"/>
        <v>0</v>
      </c>
      <c r="AC22" s="73">
        <f t="shared" si="2"/>
        <v>0</v>
      </c>
      <c r="AD22" s="73">
        <f t="shared" si="2"/>
        <v>0</v>
      </c>
      <c r="AE22" s="73">
        <f t="shared" si="2"/>
        <v>0</v>
      </c>
      <c r="AF22" s="73">
        <f t="shared" si="2"/>
        <v>0</v>
      </c>
      <c r="AG22" s="58">
        <f t="shared" si="1"/>
        <v>0</v>
      </c>
      <c r="AH22" s="74">
        <f>AG23+AG24</f>
        <v>0</v>
      </c>
    </row>
    <row r="23" spans="1:33" s="65" customFormat="1" ht="47.25" hidden="1">
      <c r="A23" s="75"/>
      <c r="B23" s="76" t="s">
        <v>190</v>
      </c>
      <c r="C23" s="77" t="s">
        <v>191</v>
      </c>
      <c r="D23" s="77" t="s">
        <v>192</v>
      </c>
      <c r="E23" s="62" t="s">
        <v>193</v>
      </c>
      <c r="F23" s="62" t="s">
        <v>194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8"/>
      <c r="AG23" s="63">
        <f t="shared" si="1"/>
        <v>0</v>
      </c>
    </row>
    <row r="24" spans="1:33" s="65" customFormat="1" ht="15.75" hidden="1">
      <c r="A24" s="75"/>
      <c r="B24" s="76" t="s">
        <v>195</v>
      </c>
      <c r="C24" s="77" t="s">
        <v>196</v>
      </c>
      <c r="D24" s="77" t="s">
        <v>197</v>
      </c>
      <c r="E24" s="77" t="s">
        <v>198</v>
      </c>
      <c r="F24" s="77" t="s">
        <v>199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8"/>
      <c r="AG24" s="63">
        <f t="shared" si="1"/>
        <v>0</v>
      </c>
    </row>
    <row r="25" spans="1:33" s="65" customFormat="1" ht="15.75" hidden="1">
      <c r="A25" s="75"/>
      <c r="B25" s="76"/>
      <c r="C25" s="77"/>
      <c r="D25" s="77"/>
      <c r="E25" s="77"/>
      <c r="F25" s="7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78"/>
      <c r="AG25" s="63"/>
    </row>
    <row r="26" spans="1:33" s="65" customFormat="1" ht="15.75" customHeight="1" hidden="1">
      <c r="A26" s="75"/>
      <c r="B26" s="76"/>
      <c r="C26" s="77"/>
      <c r="D26" s="77"/>
      <c r="E26" s="77"/>
      <c r="F26" s="7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78"/>
      <c r="AG26" s="63"/>
    </row>
    <row r="27" spans="1:34" s="12" customFormat="1" ht="31.5" customHeight="1" hidden="1">
      <c r="A27" s="70">
        <v>3</v>
      </c>
      <c r="B27" s="79" t="s">
        <v>200</v>
      </c>
      <c r="C27" s="72" t="s">
        <v>201</v>
      </c>
      <c r="D27" s="72" t="s">
        <v>174</v>
      </c>
      <c r="E27" s="72" t="s">
        <v>175</v>
      </c>
      <c r="F27" s="72" t="s">
        <v>174</v>
      </c>
      <c r="G27" s="80">
        <f>SUM(G28:G32)</f>
        <v>0</v>
      </c>
      <c r="H27" s="80">
        <f>SUM(H28:H32)</f>
        <v>0</v>
      </c>
      <c r="I27" s="80">
        <f>SUM(I28:I32)</f>
        <v>0</v>
      </c>
      <c r="J27" s="80">
        <f>SUM(J28:J32)</f>
        <v>0</v>
      </c>
      <c r="K27" s="80">
        <f>SUM(K28:K32)</f>
        <v>0</v>
      </c>
      <c r="L27" s="80"/>
      <c r="M27" s="80">
        <f aca="true" t="shared" si="3" ref="M27:AE27">SUM(M28:M32)</f>
        <v>0</v>
      </c>
      <c r="N27" s="80">
        <f t="shared" si="3"/>
        <v>0</v>
      </c>
      <c r="O27" s="80">
        <f t="shared" si="3"/>
        <v>0</v>
      </c>
      <c r="P27" s="80">
        <f t="shared" si="3"/>
        <v>0</v>
      </c>
      <c r="Q27" s="80">
        <f t="shared" si="3"/>
        <v>0</v>
      </c>
      <c r="R27" s="80">
        <f t="shared" si="3"/>
        <v>0</v>
      </c>
      <c r="S27" s="80">
        <f t="shared" si="3"/>
        <v>0</v>
      </c>
      <c r="T27" s="80">
        <f t="shared" si="3"/>
        <v>0</v>
      </c>
      <c r="U27" s="80">
        <f t="shared" si="3"/>
        <v>0</v>
      </c>
      <c r="V27" s="80">
        <f t="shared" si="3"/>
        <v>0</v>
      </c>
      <c r="W27" s="80">
        <f t="shared" si="3"/>
        <v>0</v>
      </c>
      <c r="X27" s="80">
        <f t="shared" si="3"/>
        <v>0</v>
      </c>
      <c r="Y27" s="80">
        <f t="shared" si="3"/>
        <v>0</v>
      </c>
      <c r="Z27" s="81">
        <f t="shared" si="3"/>
        <v>0</v>
      </c>
      <c r="AA27" s="81">
        <f t="shared" si="3"/>
        <v>0</v>
      </c>
      <c r="AB27" s="81">
        <f t="shared" si="3"/>
        <v>0</v>
      </c>
      <c r="AC27" s="81">
        <f t="shared" si="3"/>
        <v>0</v>
      </c>
      <c r="AD27" s="81">
        <f t="shared" si="3"/>
        <v>0</v>
      </c>
      <c r="AE27" s="81">
        <f t="shared" si="3"/>
        <v>0</v>
      </c>
      <c r="AF27" s="74"/>
      <c r="AG27" s="58">
        <f>SUM(G27:AE27)</f>
        <v>0</v>
      </c>
      <c r="AH27" s="74">
        <f>SUM(AG28:AG32)</f>
        <v>0</v>
      </c>
    </row>
    <row r="28" spans="1:33" s="65" customFormat="1" ht="31.5" customHeight="1" hidden="1">
      <c r="A28" s="75"/>
      <c r="B28" s="61" t="s">
        <v>202</v>
      </c>
      <c r="C28" s="77" t="s">
        <v>203</v>
      </c>
      <c r="D28" s="77" t="s">
        <v>204</v>
      </c>
      <c r="E28" s="77" t="s">
        <v>205</v>
      </c>
      <c r="F28" s="77" t="s">
        <v>194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3"/>
      <c r="AA28" s="83"/>
      <c r="AB28" s="83"/>
      <c r="AC28" s="84"/>
      <c r="AD28" s="58"/>
      <c r="AE28" s="85"/>
      <c r="AF28" s="86"/>
      <c r="AG28" s="63">
        <f>SUM(G28:AE28)</f>
        <v>0</v>
      </c>
    </row>
    <row r="29" spans="1:33" s="65" customFormat="1" ht="15.75" customHeight="1" hidden="1">
      <c r="A29" s="75"/>
      <c r="B29" s="69" t="s">
        <v>206</v>
      </c>
      <c r="C29" s="77" t="s">
        <v>207</v>
      </c>
      <c r="D29" s="77" t="s">
        <v>178</v>
      </c>
      <c r="E29" s="77" t="s">
        <v>208</v>
      </c>
      <c r="F29" s="77" t="s">
        <v>209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7"/>
      <c r="AD29" s="73"/>
      <c r="AE29" s="85"/>
      <c r="AF29" s="86"/>
      <c r="AG29" s="63">
        <f>SUM(G29:AE29)</f>
        <v>0</v>
      </c>
    </row>
    <row r="30" spans="1:33" s="65" customFormat="1" ht="15.75" customHeight="1" hidden="1">
      <c r="A30" s="75"/>
      <c r="B30" s="69" t="s">
        <v>210</v>
      </c>
      <c r="C30" s="77" t="s">
        <v>211</v>
      </c>
      <c r="D30" s="77" t="s">
        <v>178</v>
      </c>
      <c r="E30" s="77" t="s">
        <v>212</v>
      </c>
      <c r="F30" s="77" t="s">
        <v>213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7"/>
      <c r="AD30" s="73"/>
      <c r="AE30" s="85"/>
      <c r="AF30" s="86"/>
      <c r="AG30" s="63">
        <f>SUM(G30:AE30)</f>
        <v>0</v>
      </c>
    </row>
    <row r="31" spans="1:33" s="65" customFormat="1" ht="15.75" customHeight="1" hidden="1">
      <c r="A31" s="66"/>
      <c r="B31" s="69"/>
      <c r="C31" s="62"/>
      <c r="D31" s="62"/>
      <c r="E31" s="62"/>
      <c r="F31" s="62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8"/>
      <c r="AG31" s="63">
        <f>SUM(G31:I31)</f>
        <v>0</v>
      </c>
    </row>
    <row r="32" spans="1:33" s="65" customFormat="1" ht="15.75" customHeight="1" hidden="1">
      <c r="A32" s="66"/>
      <c r="B32" s="69"/>
      <c r="C32" s="62"/>
      <c r="D32" s="62"/>
      <c r="E32" s="62"/>
      <c r="F32" s="62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  <c r="AG32" s="63"/>
    </row>
    <row r="33" spans="1:33" ht="51" customHeight="1" hidden="1">
      <c r="A33" s="55">
        <v>3</v>
      </c>
      <c r="B33" s="56" t="s">
        <v>214</v>
      </c>
      <c r="C33" s="57" t="s">
        <v>215</v>
      </c>
      <c r="D33" s="57" t="s">
        <v>174</v>
      </c>
      <c r="E33" s="57" t="s">
        <v>175</v>
      </c>
      <c r="F33" s="57" t="s">
        <v>174</v>
      </c>
      <c r="G33" s="58">
        <f>G34</f>
        <v>0</v>
      </c>
      <c r="H33" s="58">
        <f>H34</f>
        <v>0</v>
      </c>
      <c r="I33" s="58">
        <f>I34</f>
        <v>0</v>
      </c>
      <c r="J33" s="58">
        <f>J34</f>
        <v>0</v>
      </c>
      <c r="K33" s="58">
        <f>K34</f>
        <v>0</v>
      </c>
      <c r="L33" s="58"/>
      <c r="M33" s="58">
        <f>M34</f>
        <v>0</v>
      </c>
      <c r="N33" s="58"/>
      <c r="O33" s="58"/>
      <c r="P33" s="58">
        <f aca="true" t="shared" si="4" ref="P33:X33">P34</f>
        <v>0</v>
      </c>
      <c r="Q33" s="58">
        <f t="shared" si="4"/>
        <v>0</v>
      </c>
      <c r="R33" s="58">
        <f t="shared" si="4"/>
        <v>0</v>
      </c>
      <c r="S33" s="58">
        <f t="shared" si="4"/>
        <v>0</v>
      </c>
      <c r="T33" s="58">
        <f t="shared" si="4"/>
        <v>0</v>
      </c>
      <c r="U33" s="58">
        <f t="shared" si="4"/>
        <v>0</v>
      </c>
      <c r="V33" s="58">
        <f t="shared" si="4"/>
        <v>0</v>
      </c>
      <c r="W33" s="58">
        <f t="shared" si="4"/>
        <v>0</v>
      </c>
      <c r="X33" s="58">
        <f t="shared" si="4"/>
        <v>0</v>
      </c>
      <c r="Y33" s="58"/>
      <c r="Z33" s="58">
        <f>Z34</f>
        <v>0</v>
      </c>
      <c r="AA33" s="58"/>
      <c r="AB33" s="58"/>
      <c r="AC33" s="58"/>
      <c r="AD33" s="58"/>
      <c r="AE33" s="58"/>
      <c r="AF33" s="58"/>
      <c r="AG33" s="58">
        <f>SUM(G33:Z33)</f>
        <v>0</v>
      </c>
    </row>
    <row r="34" spans="1:33" s="65" customFormat="1" ht="15.75" hidden="1">
      <c r="A34" s="60"/>
      <c r="B34" s="61" t="s">
        <v>216</v>
      </c>
      <c r="C34" s="62" t="s">
        <v>217</v>
      </c>
      <c r="D34" s="62" t="s">
        <v>218</v>
      </c>
      <c r="E34" s="62" t="s">
        <v>219</v>
      </c>
      <c r="F34" s="62" t="s">
        <v>220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4"/>
      <c r="AG34" s="63">
        <f>SUM(G34:Z34)</f>
        <v>0</v>
      </c>
    </row>
    <row r="35" spans="1:33" s="65" customFormat="1" ht="15.75">
      <c r="A35" s="60"/>
      <c r="B35" s="61"/>
      <c r="C35" s="62"/>
      <c r="D35" s="62"/>
      <c r="E35" s="62"/>
      <c r="F35" s="62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4"/>
      <c r="AG35" s="63"/>
    </row>
    <row r="36" spans="1:34" ht="15.75">
      <c r="A36" s="55">
        <v>4</v>
      </c>
      <c r="B36" s="56" t="s">
        <v>221</v>
      </c>
      <c r="C36" s="57" t="s">
        <v>222</v>
      </c>
      <c r="D36" s="57" t="s">
        <v>174</v>
      </c>
      <c r="E36" s="57" t="s">
        <v>175</v>
      </c>
      <c r="F36" s="57" t="s">
        <v>174</v>
      </c>
      <c r="G36" s="58">
        <f aca="true" t="shared" si="5" ref="G36:AE36">SUM(G37:G40)</f>
        <v>205000</v>
      </c>
      <c r="H36" s="58">
        <f t="shared" si="5"/>
        <v>714000</v>
      </c>
      <c r="I36" s="58">
        <f t="shared" si="5"/>
        <v>53710</v>
      </c>
      <c r="J36" s="58">
        <f t="shared" si="5"/>
        <v>0</v>
      </c>
      <c r="K36" s="58">
        <f t="shared" si="5"/>
        <v>8000</v>
      </c>
      <c r="L36" s="58">
        <f t="shared" si="5"/>
        <v>5000</v>
      </c>
      <c r="M36" s="58">
        <f t="shared" si="5"/>
        <v>95000</v>
      </c>
      <c r="N36" s="58">
        <f t="shared" si="5"/>
        <v>10000</v>
      </c>
      <c r="O36" s="58">
        <f t="shared" si="5"/>
        <v>0</v>
      </c>
      <c r="P36" s="58">
        <f t="shared" si="5"/>
        <v>399000</v>
      </c>
      <c r="Q36" s="58">
        <f t="shared" si="5"/>
        <v>143200</v>
      </c>
      <c r="R36" s="58">
        <f t="shared" si="5"/>
        <v>0</v>
      </c>
      <c r="S36" s="58">
        <f t="shared" si="5"/>
        <v>0</v>
      </c>
      <c r="T36" s="58">
        <f t="shared" si="5"/>
        <v>0</v>
      </c>
      <c r="U36" s="58">
        <f t="shared" si="5"/>
        <v>0</v>
      </c>
      <c r="V36" s="58">
        <f t="shared" si="5"/>
        <v>0</v>
      </c>
      <c r="W36" s="58">
        <f t="shared" si="5"/>
        <v>0</v>
      </c>
      <c r="X36" s="58">
        <f t="shared" si="5"/>
        <v>0</v>
      </c>
      <c r="Y36" s="58">
        <f t="shared" si="5"/>
        <v>214600</v>
      </c>
      <c r="Z36" s="58">
        <f t="shared" si="5"/>
        <v>0</v>
      </c>
      <c r="AA36" s="58">
        <f t="shared" si="5"/>
        <v>0</v>
      </c>
      <c r="AB36" s="58">
        <f t="shared" si="5"/>
        <v>15400</v>
      </c>
      <c r="AC36" s="58">
        <f t="shared" si="5"/>
        <v>110000</v>
      </c>
      <c r="AD36" s="58">
        <f t="shared" si="5"/>
        <v>172000</v>
      </c>
      <c r="AE36" s="58">
        <f t="shared" si="5"/>
        <v>850300</v>
      </c>
      <c r="AF36" s="58" t="e">
        <f>AF66+AF64+AF63+"#REF!"</f>
        <v>#VALUE!</v>
      </c>
      <c r="AG36" s="58">
        <f>SUM(G36:AE36)</f>
        <v>2995210</v>
      </c>
      <c r="AH36" s="88">
        <f>SUM(AG37:AG40)</f>
        <v>2995210</v>
      </c>
    </row>
    <row r="37" spans="1:34" s="65" customFormat="1" ht="15.75">
      <c r="A37" s="60"/>
      <c r="B37" s="61" t="s">
        <v>223</v>
      </c>
      <c r="C37" s="62" t="s">
        <v>224</v>
      </c>
      <c r="D37" s="62" t="s">
        <v>225</v>
      </c>
      <c r="E37" s="62" t="s">
        <v>226</v>
      </c>
      <c r="F37" s="62" t="s">
        <v>227</v>
      </c>
      <c r="G37" s="63"/>
      <c r="H37" s="63"/>
      <c r="I37" s="63"/>
      <c r="J37" s="63"/>
      <c r="K37" s="63">
        <v>8000</v>
      </c>
      <c r="L37" s="63"/>
      <c r="M37" s="63">
        <v>55000</v>
      </c>
      <c r="N37" s="63">
        <v>10000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10000</v>
      </c>
      <c r="AD37" s="63">
        <v>10000</v>
      </c>
      <c r="AE37" s="63">
        <v>70000</v>
      </c>
      <c r="AF37" s="64"/>
      <c r="AG37" s="63">
        <f>SUM(G37:AE37)</f>
        <v>163000</v>
      </c>
      <c r="AH37" s="86"/>
    </row>
    <row r="38" spans="1:33" s="65" customFormat="1" ht="15.75">
      <c r="A38" s="60"/>
      <c r="B38" s="61" t="s">
        <v>228</v>
      </c>
      <c r="C38" s="62" t="s">
        <v>224</v>
      </c>
      <c r="D38" s="62" t="s">
        <v>225</v>
      </c>
      <c r="E38" s="62" t="s">
        <v>226</v>
      </c>
      <c r="F38" s="62" t="s">
        <v>227</v>
      </c>
      <c r="G38" s="63"/>
      <c r="H38" s="63">
        <v>243000</v>
      </c>
      <c r="I38" s="63"/>
      <c r="J38" s="63"/>
      <c r="K38" s="63"/>
      <c r="L38" s="63"/>
      <c r="M38" s="63"/>
      <c r="N38" s="63"/>
      <c r="O38" s="63"/>
      <c r="P38" s="63">
        <v>30000</v>
      </c>
      <c r="Q38" s="63">
        <v>50000</v>
      </c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>
        <v>150000</v>
      </c>
      <c r="AF38" s="64"/>
      <c r="AG38" s="63">
        <f>SUM(G38:AE38)</f>
        <v>473000</v>
      </c>
    </row>
    <row r="39" spans="1:33" s="65" customFormat="1" ht="15.75">
      <c r="A39" s="60"/>
      <c r="B39" s="61" t="s">
        <v>229</v>
      </c>
      <c r="C39" s="62" t="s">
        <v>224</v>
      </c>
      <c r="D39" s="62" t="s">
        <v>225</v>
      </c>
      <c r="E39" s="62" t="s">
        <v>226</v>
      </c>
      <c r="F39" s="62" t="s">
        <v>227</v>
      </c>
      <c r="G39" s="63"/>
      <c r="H39" s="63">
        <f>111000+360000</f>
        <v>471000</v>
      </c>
      <c r="I39" s="63"/>
      <c r="J39" s="63"/>
      <c r="K39" s="63"/>
      <c r="L39" s="63">
        <v>5000</v>
      </c>
      <c r="M39" s="63">
        <v>40000</v>
      </c>
      <c r="N39" s="63"/>
      <c r="O39" s="63"/>
      <c r="P39" s="63">
        <f>252000+117000</f>
        <v>369000</v>
      </c>
      <c r="Q39" s="63">
        <f>63200+30000</f>
        <v>93200</v>
      </c>
      <c r="R39" s="63"/>
      <c r="S39" s="63"/>
      <c r="T39" s="63"/>
      <c r="U39" s="63"/>
      <c r="V39" s="63"/>
      <c r="W39" s="63"/>
      <c r="X39" s="63"/>
      <c r="Y39" s="63">
        <v>214600</v>
      </c>
      <c r="Z39" s="63"/>
      <c r="AA39" s="63"/>
      <c r="AB39" s="63"/>
      <c r="AC39" s="63">
        <v>100000</v>
      </c>
      <c r="AD39" s="63">
        <v>162000</v>
      </c>
      <c r="AE39" s="63">
        <v>630300</v>
      </c>
      <c r="AF39" s="64"/>
      <c r="AG39" s="63">
        <f>SUM(G39:AE39)</f>
        <v>2085100</v>
      </c>
    </row>
    <row r="40" spans="1:33" s="65" customFormat="1" ht="15.75">
      <c r="A40" s="60"/>
      <c r="B40" s="61" t="s">
        <v>230</v>
      </c>
      <c r="C40" s="62" t="s">
        <v>231</v>
      </c>
      <c r="D40" s="62" t="s">
        <v>225</v>
      </c>
      <c r="E40" s="62" t="s">
        <v>179</v>
      </c>
      <c r="F40" s="62" t="s">
        <v>180</v>
      </c>
      <c r="G40" s="63">
        <v>205000</v>
      </c>
      <c r="H40" s="63"/>
      <c r="I40" s="63">
        <v>53710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>
        <v>15400</v>
      </c>
      <c r="AC40" s="63"/>
      <c r="AD40" s="63"/>
      <c r="AE40" s="63"/>
      <c r="AF40" s="64"/>
      <c r="AG40" s="63">
        <f>SUM(G40:AE40)</f>
        <v>274110</v>
      </c>
    </row>
    <row r="41" spans="1:33" s="65" customFormat="1" ht="15.75">
      <c r="A41" s="60"/>
      <c r="B41" s="61"/>
      <c r="C41" s="62"/>
      <c r="D41" s="62"/>
      <c r="E41" s="62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4"/>
      <c r="AG41" s="63"/>
    </row>
    <row r="42" spans="1:34" ht="15.75">
      <c r="A42" s="55">
        <v>5</v>
      </c>
      <c r="B42" s="56" t="s">
        <v>232</v>
      </c>
      <c r="C42" s="57" t="s">
        <v>233</v>
      </c>
      <c r="D42" s="57" t="s">
        <v>174</v>
      </c>
      <c r="E42" s="57" t="s">
        <v>175</v>
      </c>
      <c r="F42" s="57" t="s">
        <v>174</v>
      </c>
      <c r="G42" s="58">
        <f aca="true" t="shared" si="6" ref="G42:AE42">SUM(G43:G44)</f>
        <v>27000</v>
      </c>
      <c r="H42" s="58">
        <f t="shared" si="6"/>
        <v>0</v>
      </c>
      <c r="I42" s="58">
        <f t="shared" si="6"/>
        <v>19000</v>
      </c>
      <c r="J42" s="58">
        <f t="shared" si="6"/>
        <v>0</v>
      </c>
      <c r="K42" s="58">
        <f t="shared" si="6"/>
        <v>0</v>
      </c>
      <c r="L42" s="58">
        <f t="shared" si="6"/>
        <v>0</v>
      </c>
      <c r="M42" s="58">
        <f t="shared" si="6"/>
        <v>0</v>
      </c>
      <c r="N42" s="58">
        <f t="shared" si="6"/>
        <v>0</v>
      </c>
      <c r="O42" s="58">
        <f t="shared" si="6"/>
        <v>0</v>
      </c>
      <c r="P42" s="58">
        <f t="shared" si="6"/>
        <v>0</v>
      </c>
      <c r="Q42" s="58">
        <f t="shared" si="6"/>
        <v>0</v>
      </c>
      <c r="R42" s="58">
        <f t="shared" si="6"/>
        <v>0</v>
      </c>
      <c r="S42" s="58">
        <f t="shared" si="6"/>
        <v>0</v>
      </c>
      <c r="T42" s="58">
        <f t="shared" si="6"/>
        <v>0</v>
      </c>
      <c r="U42" s="58">
        <f t="shared" si="6"/>
        <v>0</v>
      </c>
      <c r="V42" s="58">
        <f t="shared" si="6"/>
        <v>0</v>
      </c>
      <c r="W42" s="58">
        <f t="shared" si="6"/>
        <v>0</v>
      </c>
      <c r="X42" s="58">
        <f t="shared" si="6"/>
        <v>0</v>
      </c>
      <c r="Y42" s="58">
        <f t="shared" si="6"/>
        <v>0</v>
      </c>
      <c r="Z42" s="58">
        <f t="shared" si="6"/>
        <v>0</v>
      </c>
      <c r="AA42" s="58">
        <f t="shared" si="6"/>
        <v>0</v>
      </c>
      <c r="AB42" s="58">
        <f t="shared" si="6"/>
        <v>0</v>
      </c>
      <c r="AC42" s="58">
        <f t="shared" si="6"/>
        <v>0</v>
      </c>
      <c r="AD42" s="58">
        <f t="shared" si="6"/>
        <v>0</v>
      </c>
      <c r="AE42" s="58">
        <f t="shared" si="6"/>
        <v>0</v>
      </c>
      <c r="AF42" s="58"/>
      <c r="AG42" s="58">
        <f>SUM(G42:AE42)</f>
        <v>46000</v>
      </c>
      <c r="AH42" s="88">
        <f>SUM(AG43:AG44)</f>
        <v>46000</v>
      </c>
    </row>
    <row r="43" spans="1:33" s="65" customFormat="1" ht="15.75">
      <c r="A43" s="60"/>
      <c r="B43" s="61" t="s">
        <v>234</v>
      </c>
      <c r="C43" s="62" t="s">
        <v>235</v>
      </c>
      <c r="D43" s="62" t="s">
        <v>60</v>
      </c>
      <c r="E43" s="62" t="s">
        <v>236</v>
      </c>
      <c r="F43" s="62" t="s">
        <v>227</v>
      </c>
      <c r="G43" s="63">
        <v>15000</v>
      </c>
      <c r="H43" s="63"/>
      <c r="I43" s="63">
        <v>14000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  <c r="AG43" s="63">
        <f>SUM(G43:AE43)</f>
        <v>29000</v>
      </c>
    </row>
    <row r="44" spans="1:33" s="65" customFormat="1" ht="15.75">
      <c r="A44" s="60"/>
      <c r="B44" s="61" t="s">
        <v>237</v>
      </c>
      <c r="C44" s="62" t="s">
        <v>238</v>
      </c>
      <c r="D44" s="62" t="s">
        <v>60</v>
      </c>
      <c r="E44" s="62" t="s">
        <v>179</v>
      </c>
      <c r="F44" s="62" t="s">
        <v>180</v>
      </c>
      <c r="G44" s="63">
        <v>12000</v>
      </c>
      <c r="H44" s="63"/>
      <c r="I44" s="63">
        <v>5000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4"/>
      <c r="AG44" s="63">
        <f>SUM(G44:AE44)</f>
        <v>17000</v>
      </c>
    </row>
    <row r="45" spans="1:33" s="65" customFormat="1" ht="15.75">
      <c r="A45" s="60"/>
      <c r="B45" s="61"/>
      <c r="C45" s="62"/>
      <c r="D45" s="62"/>
      <c r="E45" s="62"/>
      <c r="F45" s="62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  <c r="AG45" s="63"/>
    </row>
    <row r="46" spans="1:34" s="12" customFormat="1" ht="15.75">
      <c r="A46" s="55">
        <v>6</v>
      </c>
      <c r="B46" s="56" t="s">
        <v>239</v>
      </c>
      <c r="C46" s="57" t="s">
        <v>240</v>
      </c>
      <c r="D46" s="57" t="s">
        <v>174</v>
      </c>
      <c r="E46" s="57" t="s">
        <v>175</v>
      </c>
      <c r="F46" s="57" t="s">
        <v>174</v>
      </c>
      <c r="G46" s="58">
        <f aca="true" t="shared" si="7" ref="G46:AE46">SUM(G47:G52)</f>
        <v>1078400</v>
      </c>
      <c r="H46" s="58">
        <f t="shared" si="7"/>
        <v>2000</v>
      </c>
      <c r="I46" s="58">
        <f t="shared" si="7"/>
        <v>219800</v>
      </c>
      <c r="J46" s="58">
        <f t="shared" si="7"/>
        <v>20000</v>
      </c>
      <c r="K46" s="58">
        <f t="shared" si="7"/>
        <v>21000</v>
      </c>
      <c r="L46" s="58">
        <f t="shared" si="7"/>
        <v>0</v>
      </c>
      <c r="M46" s="58">
        <f t="shared" si="7"/>
        <v>120000</v>
      </c>
      <c r="N46" s="58">
        <f t="shared" si="7"/>
        <v>15000</v>
      </c>
      <c r="O46" s="58">
        <f t="shared" si="7"/>
        <v>0</v>
      </c>
      <c r="P46" s="58">
        <f t="shared" si="7"/>
        <v>1115000</v>
      </c>
      <c r="Q46" s="58">
        <f t="shared" si="7"/>
        <v>96000</v>
      </c>
      <c r="R46" s="58">
        <f t="shared" si="7"/>
        <v>0</v>
      </c>
      <c r="S46" s="58">
        <f t="shared" si="7"/>
        <v>0</v>
      </c>
      <c r="T46" s="58">
        <f t="shared" si="7"/>
        <v>0</v>
      </c>
      <c r="U46" s="58">
        <f t="shared" si="7"/>
        <v>0</v>
      </c>
      <c r="V46" s="58">
        <f t="shared" si="7"/>
        <v>0</v>
      </c>
      <c r="W46" s="58">
        <f t="shared" si="7"/>
        <v>0</v>
      </c>
      <c r="X46" s="58">
        <f t="shared" si="7"/>
        <v>75000</v>
      </c>
      <c r="Y46" s="58">
        <f t="shared" si="7"/>
        <v>70000</v>
      </c>
      <c r="Z46" s="58">
        <f t="shared" si="7"/>
        <v>0</v>
      </c>
      <c r="AA46" s="58">
        <f t="shared" si="7"/>
        <v>25000</v>
      </c>
      <c r="AB46" s="58">
        <f t="shared" si="7"/>
        <v>0</v>
      </c>
      <c r="AC46" s="58">
        <f t="shared" si="7"/>
        <v>90000</v>
      </c>
      <c r="AD46" s="58">
        <f t="shared" si="7"/>
        <v>110000</v>
      </c>
      <c r="AE46" s="58">
        <f t="shared" si="7"/>
        <v>260000</v>
      </c>
      <c r="AF46" s="89"/>
      <c r="AG46" s="58">
        <f aca="true" t="shared" si="8" ref="AG46:AG52">SUM(G46:AE46)</f>
        <v>3317200</v>
      </c>
      <c r="AH46" s="74">
        <f>SUM(AG47:AG52)</f>
        <v>3317200</v>
      </c>
    </row>
    <row r="47" spans="1:34" s="65" customFormat="1" ht="15.75">
      <c r="A47" s="66"/>
      <c r="B47" s="69" t="s">
        <v>241</v>
      </c>
      <c r="C47" s="90" t="s">
        <v>242</v>
      </c>
      <c r="D47" s="90" t="s">
        <v>243</v>
      </c>
      <c r="E47" s="90" t="s">
        <v>244</v>
      </c>
      <c r="F47" s="90" t="s">
        <v>227</v>
      </c>
      <c r="G47" s="67">
        <v>470000</v>
      </c>
      <c r="H47" s="67"/>
      <c r="I47" s="67">
        <v>60000</v>
      </c>
      <c r="J47" s="67">
        <v>15000</v>
      </c>
      <c r="K47" s="67">
        <v>20000</v>
      </c>
      <c r="L47" s="67"/>
      <c r="M47" s="67">
        <v>120000</v>
      </c>
      <c r="N47" s="67">
        <v>15000</v>
      </c>
      <c r="O47" s="67"/>
      <c r="P47" s="67"/>
      <c r="Q47" s="67"/>
      <c r="R47" s="67"/>
      <c r="S47" s="67"/>
      <c r="T47" s="67"/>
      <c r="U47" s="67"/>
      <c r="V47" s="67"/>
      <c r="W47" s="67"/>
      <c r="X47" s="67">
        <v>50000</v>
      </c>
      <c r="Y47" s="67"/>
      <c r="Z47" s="67"/>
      <c r="AA47" s="67">
        <v>20000</v>
      </c>
      <c r="AB47" s="67"/>
      <c r="AC47" s="67"/>
      <c r="AD47" s="67">
        <v>50000</v>
      </c>
      <c r="AE47" s="67">
        <v>100000</v>
      </c>
      <c r="AF47" s="68"/>
      <c r="AG47" s="63">
        <f t="shared" si="8"/>
        <v>920000</v>
      </c>
      <c r="AH47" s="86"/>
    </row>
    <row r="48" spans="1:34" s="65" customFormat="1" ht="15.75">
      <c r="A48" s="66"/>
      <c r="B48" s="69" t="s">
        <v>241</v>
      </c>
      <c r="C48" s="90" t="s">
        <v>245</v>
      </c>
      <c r="D48" s="90" t="s">
        <v>243</v>
      </c>
      <c r="E48" s="90" t="s">
        <v>244</v>
      </c>
      <c r="F48" s="90" t="s">
        <v>227</v>
      </c>
      <c r="G48" s="67">
        <v>380000</v>
      </c>
      <c r="H48" s="67"/>
      <c r="I48" s="67">
        <v>100000</v>
      </c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>
        <v>60000</v>
      </c>
      <c r="AD48" s="67"/>
      <c r="AE48" s="67">
        <v>100000</v>
      </c>
      <c r="AF48" s="68"/>
      <c r="AG48" s="63">
        <f t="shared" si="8"/>
        <v>640000</v>
      </c>
      <c r="AH48" s="86"/>
    </row>
    <row r="49" spans="1:33" s="65" customFormat="1" ht="15.75">
      <c r="A49" s="60"/>
      <c r="B49" s="61" t="s">
        <v>246</v>
      </c>
      <c r="C49" s="90" t="s">
        <v>242</v>
      </c>
      <c r="D49" s="90" t="s">
        <v>243</v>
      </c>
      <c r="E49" s="90" t="s">
        <v>244</v>
      </c>
      <c r="F49" s="90" t="s">
        <v>227</v>
      </c>
      <c r="G49" s="67"/>
      <c r="H49" s="67"/>
      <c r="I49" s="67"/>
      <c r="J49" s="67">
        <v>3000</v>
      </c>
      <c r="K49" s="67"/>
      <c r="L49" s="67"/>
      <c r="M49" s="67"/>
      <c r="N49" s="67"/>
      <c r="O49" s="67"/>
      <c r="P49" s="67">
        <v>1100000</v>
      </c>
      <c r="Q49" s="67">
        <v>46000</v>
      </c>
      <c r="R49" s="67"/>
      <c r="S49" s="67"/>
      <c r="T49" s="67"/>
      <c r="U49" s="67"/>
      <c r="V49" s="67"/>
      <c r="W49" s="67"/>
      <c r="X49" s="67"/>
      <c r="Y49" s="67">
        <v>30000</v>
      </c>
      <c r="Z49" s="67"/>
      <c r="AA49" s="67"/>
      <c r="AB49" s="67"/>
      <c r="AC49" s="67"/>
      <c r="AD49" s="67">
        <v>50000</v>
      </c>
      <c r="AE49" s="67">
        <v>30000</v>
      </c>
      <c r="AF49" s="68"/>
      <c r="AG49" s="63">
        <f t="shared" si="8"/>
        <v>1259000</v>
      </c>
    </row>
    <row r="50" spans="1:33" s="65" customFormat="1" ht="15.75">
      <c r="A50" s="60"/>
      <c r="B50" s="61" t="s">
        <v>246</v>
      </c>
      <c r="C50" s="90" t="s">
        <v>245</v>
      </c>
      <c r="D50" s="90" t="s">
        <v>243</v>
      </c>
      <c r="E50" s="90" t="s">
        <v>244</v>
      </c>
      <c r="F50" s="90" t="s">
        <v>227</v>
      </c>
      <c r="G50" s="67">
        <v>228400</v>
      </c>
      <c r="H50" s="67">
        <v>2000</v>
      </c>
      <c r="I50" s="67">
        <v>59800</v>
      </c>
      <c r="J50" s="67">
        <v>2000</v>
      </c>
      <c r="K50" s="67">
        <v>1000</v>
      </c>
      <c r="L50" s="67"/>
      <c r="M50" s="67"/>
      <c r="N50" s="67"/>
      <c r="O50" s="67"/>
      <c r="P50" s="67">
        <v>15000</v>
      </c>
      <c r="Q50" s="67">
        <v>50000</v>
      </c>
      <c r="R50" s="67"/>
      <c r="S50" s="67"/>
      <c r="T50" s="67"/>
      <c r="U50" s="67"/>
      <c r="V50" s="67"/>
      <c r="W50" s="67"/>
      <c r="X50" s="67"/>
      <c r="Y50" s="67">
        <v>35000</v>
      </c>
      <c r="Z50" s="67"/>
      <c r="AA50" s="67">
        <v>5000</v>
      </c>
      <c r="AB50" s="67"/>
      <c r="AC50" s="67">
        <v>20000</v>
      </c>
      <c r="AD50" s="67">
        <v>10000</v>
      </c>
      <c r="AE50" s="67">
        <v>30000</v>
      </c>
      <c r="AF50" s="68"/>
      <c r="AG50" s="63">
        <f t="shared" si="8"/>
        <v>458200</v>
      </c>
    </row>
    <row r="51" spans="1:33" s="65" customFormat="1" ht="15.75">
      <c r="A51" s="60"/>
      <c r="B51" s="61" t="s">
        <v>247</v>
      </c>
      <c r="C51" s="90" t="s">
        <v>248</v>
      </c>
      <c r="D51" s="90" t="s">
        <v>243</v>
      </c>
      <c r="E51" s="90" t="s">
        <v>249</v>
      </c>
      <c r="F51" s="90" t="s">
        <v>180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>
        <v>25000</v>
      </c>
      <c r="Y51" s="67">
        <v>5000</v>
      </c>
      <c r="Z51" s="67"/>
      <c r="AA51" s="67"/>
      <c r="AB51" s="67"/>
      <c r="AC51" s="67">
        <v>10000</v>
      </c>
      <c r="AD51" s="67"/>
      <c r="AE51" s="67"/>
      <c r="AF51" s="68"/>
      <c r="AG51" s="63">
        <f t="shared" si="8"/>
        <v>40000</v>
      </c>
    </row>
    <row r="52" spans="1:33" s="65" customFormat="1" ht="15.75">
      <c r="A52" s="60"/>
      <c r="B52" s="61"/>
      <c r="C52" s="90"/>
      <c r="D52" s="90"/>
      <c r="E52" s="90"/>
      <c r="F52" s="90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/>
      <c r="AG52" s="63">
        <f t="shared" si="8"/>
        <v>0</v>
      </c>
    </row>
    <row r="53" spans="1:33" s="65" customFormat="1" ht="15.75" hidden="1">
      <c r="A53" s="66"/>
      <c r="B53" s="69"/>
      <c r="C53" s="90"/>
      <c r="D53" s="90"/>
      <c r="E53" s="90"/>
      <c r="F53" s="9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67"/>
    </row>
    <row r="54" spans="1:34" s="65" customFormat="1" ht="15.75" hidden="1">
      <c r="A54" s="91">
        <v>7</v>
      </c>
      <c r="B54" s="92" t="s">
        <v>250</v>
      </c>
      <c r="C54" s="93" t="s">
        <v>251</v>
      </c>
      <c r="D54" s="93" t="s">
        <v>174</v>
      </c>
      <c r="E54" s="93" t="s">
        <v>175</v>
      </c>
      <c r="F54" s="93" t="s">
        <v>174</v>
      </c>
      <c r="G54" s="73">
        <f aca="true" t="shared" si="9" ref="G54:AE54">SUM(G55:G55)</f>
        <v>0</v>
      </c>
      <c r="H54" s="73">
        <f t="shared" si="9"/>
        <v>0</v>
      </c>
      <c r="I54" s="73">
        <f t="shared" si="9"/>
        <v>0</v>
      </c>
      <c r="J54" s="73">
        <f t="shared" si="9"/>
        <v>0</v>
      </c>
      <c r="K54" s="73">
        <f t="shared" si="9"/>
        <v>0</v>
      </c>
      <c r="L54" s="73">
        <f t="shared" si="9"/>
        <v>0</v>
      </c>
      <c r="M54" s="73">
        <f t="shared" si="9"/>
        <v>0</v>
      </c>
      <c r="N54" s="73">
        <f t="shared" si="9"/>
        <v>0</v>
      </c>
      <c r="O54" s="73">
        <f t="shared" si="9"/>
        <v>0</v>
      </c>
      <c r="P54" s="73">
        <f t="shared" si="9"/>
        <v>0</v>
      </c>
      <c r="Q54" s="73">
        <f t="shared" si="9"/>
        <v>0</v>
      </c>
      <c r="R54" s="73">
        <f t="shared" si="9"/>
        <v>0</v>
      </c>
      <c r="S54" s="73">
        <f t="shared" si="9"/>
        <v>0</v>
      </c>
      <c r="T54" s="73">
        <f t="shared" si="9"/>
        <v>0</v>
      </c>
      <c r="U54" s="73">
        <f t="shared" si="9"/>
        <v>0</v>
      </c>
      <c r="V54" s="73">
        <f t="shared" si="9"/>
        <v>0</v>
      </c>
      <c r="W54" s="73">
        <f t="shared" si="9"/>
        <v>0</v>
      </c>
      <c r="X54" s="73">
        <f t="shared" si="9"/>
        <v>0</v>
      </c>
      <c r="Y54" s="73">
        <f t="shared" si="9"/>
        <v>0</v>
      </c>
      <c r="Z54" s="73">
        <f t="shared" si="9"/>
        <v>0</v>
      </c>
      <c r="AA54" s="73">
        <f t="shared" si="9"/>
        <v>0</v>
      </c>
      <c r="AB54" s="73">
        <f t="shared" si="9"/>
        <v>0</v>
      </c>
      <c r="AC54" s="73">
        <f t="shared" si="9"/>
        <v>0</v>
      </c>
      <c r="AD54" s="73">
        <f t="shared" si="9"/>
        <v>0</v>
      </c>
      <c r="AE54" s="73">
        <f t="shared" si="9"/>
        <v>0</v>
      </c>
      <c r="AF54" s="68"/>
      <c r="AG54" s="73">
        <f>SUM(G54:AE54)</f>
        <v>0</v>
      </c>
      <c r="AH54" s="86">
        <f>SUM(AG55:AG55)</f>
        <v>0</v>
      </c>
    </row>
    <row r="55" spans="1:34" s="65" customFormat="1" ht="31.5" hidden="1">
      <c r="A55" s="66"/>
      <c r="B55" s="69" t="s">
        <v>252</v>
      </c>
      <c r="C55" s="90" t="s">
        <v>253</v>
      </c>
      <c r="D55" s="90" t="s">
        <v>243</v>
      </c>
      <c r="E55" s="90" t="s">
        <v>254</v>
      </c>
      <c r="F55" s="90" t="s">
        <v>255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8"/>
      <c r="AG55" s="63">
        <f>SUM(G55:AE55)</f>
        <v>0</v>
      </c>
      <c r="AH55" s="86"/>
    </row>
    <row r="56" spans="1:33" s="65" customFormat="1" ht="15.75">
      <c r="A56" s="66"/>
      <c r="B56" s="69"/>
      <c r="C56" s="90"/>
      <c r="D56" s="90"/>
      <c r="E56" s="90"/>
      <c r="F56" s="9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  <c r="AG56" s="67"/>
    </row>
    <row r="57" spans="1:34" s="65" customFormat="1" ht="31.5">
      <c r="A57" s="91">
        <v>8</v>
      </c>
      <c r="B57" s="92" t="s">
        <v>256</v>
      </c>
      <c r="C57" s="93" t="s">
        <v>257</v>
      </c>
      <c r="D57" s="93" t="s">
        <v>174</v>
      </c>
      <c r="E57" s="93" t="s">
        <v>175</v>
      </c>
      <c r="F57" s="93" t="s">
        <v>174</v>
      </c>
      <c r="G57" s="73">
        <f aca="true" t="shared" si="10" ref="G57:AE57">SUM(G58:G60)</f>
        <v>0</v>
      </c>
      <c r="H57" s="73">
        <f t="shared" si="10"/>
        <v>0</v>
      </c>
      <c r="I57" s="73">
        <f t="shared" si="10"/>
        <v>0</v>
      </c>
      <c r="J57" s="73">
        <f t="shared" si="10"/>
        <v>0</v>
      </c>
      <c r="K57" s="73">
        <f t="shared" si="10"/>
        <v>0</v>
      </c>
      <c r="L57" s="73">
        <f t="shared" si="10"/>
        <v>0</v>
      </c>
      <c r="M57" s="73">
        <f t="shared" si="10"/>
        <v>0</v>
      </c>
      <c r="N57" s="73">
        <f t="shared" si="10"/>
        <v>0</v>
      </c>
      <c r="O57" s="73">
        <f t="shared" si="10"/>
        <v>0</v>
      </c>
      <c r="P57" s="73">
        <f t="shared" si="10"/>
        <v>0</v>
      </c>
      <c r="Q57" s="73">
        <f t="shared" si="10"/>
        <v>0</v>
      </c>
      <c r="R57" s="73">
        <f t="shared" si="10"/>
        <v>0</v>
      </c>
      <c r="S57" s="73">
        <f t="shared" si="10"/>
        <v>0</v>
      </c>
      <c r="T57" s="73">
        <f t="shared" si="10"/>
        <v>0</v>
      </c>
      <c r="U57" s="73">
        <f t="shared" si="10"/>
        <v>365000</v>
      </c>
      <c r="V57" s="73">
        <f t="shared" si="10"/>
        <v>0</v>
      </c>
      <c r="W57" s="73">
        <f t="shared" si="10"/>
        <v>0</v>
      </c>
      <c r="X57" s="73">
        <f t="shared" si="10"/>
        <v>0</v>
      </c>
      <c r="Y57" s="73">
        <f t="shared" si="10"/>
        <v>0</v>
      </c>
      <c r="Z57" s="73">
        <f t="shared" si="10"/>
        <v>0</v>
      </c>
      <c r="AA57" s="73">
        <f t="shared" si="10"/>
        <v>0</v>
      </c>
      <c r="AB57" s="73">
        <f t="shared" si="10"/>
        <v>0</v>
      </c>
      <c r="AC57" s="73">
        <f t="shared" si="10"/>
        <v>0</v>
      </c>
      <c r="AD57" s="73">
        <f t="shared" si="10"/>
        <v>0</v>
      </c>
      <c r="AE57" s="73">
        <f t="shared" si="10"/>
        <v>0</v>
      </c>
      <c r="AF57" s="68"/>
      <c r="AG57" s="73">
        <f>SUM(G57:AE57)</f>
        <v>365000</v>
      </c>
      <c r="AH57" s="86">
        <f>SUM(AG58:AG60)</f>
        <v>365000</v>
      </c>
    </row>
    <row r="58" spans="1:33" s="65" customFormat="1" ht="31.5">
      <c r="A58" s="66"/>
      <c r="B58" s="69" t="s">
        <v>258</v>
      </c>
      <c r="C58" s="90" t="s">
        <v>259</v>
      </c>
      <c r="D58" s="90" t="s">
        <v>178</v>
      </c>
      <c r="E58" s="90" t="s">
        <v>260</v>
      </c>
      <c r="F58" s="90" t="s">
        <v>261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>
        <v>165000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8"/>
      <c r="AG58" s="63">
        <f>SUM(G58:AE58)</f>
        <v>165000</v>
      </c>
    </row>
    <row r="59" spans="1:33" s="65" customFormat="1" ht="62.25" customHeight="1">
      <c r="A59" s="66"/>
      <c r="B59" s="94" t="s">
        <v>262</v>
      </c>
      <c r="C59" s="90" t="s">
        <v>259</v>
      </c>
      <c r="D59" s="90" t="s">
        <v>178</v>
      </c>
      <c r="E59" s="90" t="s">
        <v>263</v>
      </c>
      <c r="F59" s="90" t="s">
        <v>261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>
        <v>200000</v>
      </c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63">
        <f>SUM(G59:AE59)</f>
        <v>200000</v>
      </c>
    </row>
    <row r="60" spans="1:33" s="65" customFormat="1" ht="78.75" hidden="1">
      <c r="A60" s="66"/>
      <c r="B60" s="69" t="s">
        <v>264</v>
      </c>
      <c r="C60" s="90" t="s">
        <v>265</v>
      </c>
      <c r="D60" s="90" t="s">
        <v>178</v>
      </c>
      <c r="E60" s="90" t="s">
        <v>266</v>
      </c>
      <c r="F60" s="90" t="s">
        <v>267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8"/>
      <c r="AG60" s="63">
        <f>SUM(G60:AE60)</f>
        <v>0</v>
      </c>
    </row>
    <row r="61" spans="1:34" s="12" customFormat="1" ht="15.75">
      <c r="A61" s="70"/>
      <c r="B61" s="95" t="s">
        <v>268</v>
      </c>
      <c r="C61" s="96"/>
      <c r="D61" s="96"/>
      <c r="E61" s="96"/>
      <c r="F61" s="97"/>
      <c r="G61" s="80">
        <f aca="true" t="shared" si="11" ref="G61:AE61">G16+G22+G36+G46+G54+G42+G27+G57</f>
        <v>2575300</v>
      </c>
      <c r="H61" s="80">
        <f t="shared" si="11"/>
        <v>718000</v>
      </c>
      <c r="I61" s="80">
        <f t="shared" si="11"/>
        <v>606310</v>
      </c>
      <c r="J61" s="80">
        <f t="shared" si="11"/>
        <v>88000</v>
      </c>
      <c r="K61" s="80">
        <f t="shared" si="11"/>
        <v>29500</v>
      </c>
      <c r="L61" s="80">
        <f t="shared" si="11"/>
        <v>5000</v>
      </c>
      <c r="M61" s="80">
        <f t="shared" si="11"/>
        <v>215000</v>
      </c>
      <c r="N61" s="80">
        <f t="shared" si="11"/>
        <v>25000</v>
      </c>
      <c r="O61" s="80">
        <f t="shared" si="11"/>
        <v>0</v>
      </c>
      <c r="P61" s="80">
        <f t="shared" si="11"/>
        <v>1544000</v>
      </c>
      <c r="Q61" s="80">
        <f t="shared" si="11"/>
        <v>291200</v>
      </c>
      <c r="R61" s="80">
        <f t="shared" si="11"/>
        <v>0</v>
      </c>
      <c r="S61" s="80">
        <f t="shared" si="11"/>
        <v>0</v>
      </c>
      <c r="T61" s="80">
        <f t="shared" si="11"/>
        <v>0</v>
      </c>
      <c r="U61" s="80">
        <f t="shared" si="11"/>
        <v>365000</v>
      </c>
      <c r="V61" s="80">
        <f t="shared" si="11"/>
        <v>0</v>
      </c>
      <c r="W61" s="80">
        <f t="shared" si="11"/>
        <v>0</v>
      </c>
      <c r="X61" s="80">
        <f t="shared" si="11"/>
        <v>98500</v>
      </c>
      <c r="Y61" s="80">
        <f t="shared" si="11"/>
        <v>314600</v>
      </c>
      <c r="Z61" s="80">
        <f t="shared" si="11"/>
        <v>0</v>
      </c>
      <c r="AA61" s="80">
        <f t="shared" si="11"/>
        <v>25000</v>
      </c>
      <c r="AB61" s="80">
        <f t="shared" si="11"/>
        <v>15400</v>
      </c>
      <c r="AC61" s="80">
        <f t="shared" si="11"/>
        <v>250000</v>
      </c>
      <c r="AD61" s="80">
        <f t="shared" si="11"/>
        <v>383000</v>
      </c>
      <c r="AE61" s="80">
        <f t="shared" si="11"/>
        <v>1210300</v>
      </c>
      <c r="AF61" s="80" t="str">
        <f>"#REF!+AF36+AF16"</f>
        <v>#REF!+AF36+AF16</v>
      </c>
      <c r="AG61" s="80">
        <f>AG36+AG16+AG33+AG27+AG22+AG46+AG54+AG42+AG57</f>
        <v>8759110</v>
      </c>
      <c r="AH61" s="98">
        <f>SUM(AH16:AH59)</f>
        <v>8759110</v>
      </c>
    </row>
    <row r="62" spans="1:47" ht="15.75">
      <c r="A62" s="99"/>
      <c r="B62" s="100"/>
      <c r="C62" s="101"/>
      <c r="D62" s="101"/>
      <c r="E62" s="101"/>
      <c r="F62" s="102"/>
      <c r="G62" s="102"/>
      <c r="H62" s="166" t="s">
        <v>269</v>
      </c>
      <c r="I62" s="166"/>
      <c r="J62" s="166"/>
      <c r="K62" s="166"/>
      <c r="L62" s="166"/>
      <c r="M62" s="166"/>
      <c r="N62" s="166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1"/>
      <c r="AG62" s="102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</row>
    <row r="63" spans="1:47" ht="15.75">
      <c r="A63" s="103"/>
      <c r="B63" s="104"/>
      <c r="C63" s="105"/>
      <c r="D63" s="105"/>
      <c r="E63" s="105"/>
      <c r="F63" s="106"/>
      <c r="G63" s="106"/>
      <c r="H63" s="166"/>
      <c r="I63" s="166"/>
      <c r="J63" s="166"/>
      <c r="K63" s="166"/>
      <c r="L63" s="166"/>
      <c r="M63" s="166"/>
      <c r="N63" s="16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5"/>
      <c r="AG63" s="107">
        <f>SUM(G61:AE61)</f>
        <v>8759110</v>
      </c>
      <c r="AH63" s="108"/>
      <c r="AI63" s="108"/>
      <c r="AJ63" s="108"/>
      <c r="AK63" s="108"/>
      <c r="AL63" s="108"/>
      <c r="AM63" s="108"/>
      <c r="AN63" s="108"/>
      <c r="AO63" s="65"/>
      <c r="AP63" s="65"/>
      <c r="AQ63" s="65"/>
      <c r="AR63" s="65"/>
      <c r="AS63" s="65"/>
      <c r="AT63" s="65"/>
      <c r="AU63" s="65"/>
    </row>
    <row r="64" spans="1:47" ht="15.75">
      <c r="A64" s="103"/>
      <c r="B64" s="104"/>
      <c r="C64" s="105"/>
      <c r="D64" s="105"/>
      <c r="E64" s="105"/>
      <c r="F64" s="106"/>
      <c r="G64" s="107"/>
      <c r="H64" s="167" t="s">
        <v>270</v>
      </c>
      <c r="I64" s="167"/>
      <c r="J64" s="167"/>
      <c r="K64" s="167"/>
      <c r="L64" s="167"/>
      <c r="M64" s="167"/>
      <c r="N64" s="167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5"/>
      <c r="AG64" s="106"/>
      <c r="AH64" s="108"/>
      <c r="AI64" s="108"/>
      <c r="AJ64" s="108"/>
      <c r="AK64" s="108"/>
      <c r="AL64" s="108"/>
      <c r="AM64" s="108"/>
      <c r="AN64" s="108"/>
      <c r="AO64" s="65"/>
      <c r="AP64" s="65"/>
      <c r="AQ64" s="65"/>
      <c r="AR64" s="65"/>
      <c r="AS64" s="65"/>
      <c r="AT64" s="65"/>
      <c r="AU64" s="65"/>
    </row>
    <row r="65" spans="1:47" ht="15.75">
      <c r="A65" s="103"/>
      <c r="B65" s="105"/>
      <c r="C65" s="105"/>
      <c r="D65" s="105"/>
      <c r="E65" s="105"/>
      <c r="F65" s="106"/>
      <c r="G65" s="106"/>
      <c r="H65" s="167" t="s">
        <v>271</v>
      </c>
      <c r="I65" s="167"/>
      <c r="J65" s="167"/>
      <c r="K65" s="167"/>
      <c r="L65" s="167"/>
      <c r="M65" s="167"/>
      <c r="N65" s="167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5"/>
      <c r="AG65" s="106"/>
      <c r="AH65" s="108"/>
      <c r="AI65" s="108"/>
      <c r="AJ65" s="108"/>
      <c r="AK65" s="108"/>
      <c r="AL65" s="108"/>
      <c r="AM65" s="108"/>
      <c r="AN65" s="108"/>
      <c r="AO65" s="65"/>
      <c r="AP65" s="65"/>
      <c r="AQ65" s="65"/>
      <c r="AR65" s="65"/>
      <c r="AS65" s="65"/>
      <c r="AT65" s="65"/>
      <c r="AU65" s="65"/>
    </row>
    <row r="66" spans="1:47" ht="18.75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</row>
    <row r="67" spans="1:47" s="12" customFormat="1" ht="15.75">
      <c r="A67" s="109"/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0"/>
      <c r="AG67" s="111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</row>
    <row r="68" spans="1:47" ht="15.75">
      <c r="A68" s="109"/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0"/>
      <c r="AG68" s="111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</row>
    <row r="69" spans="1:47" ht="15.75">
      <c r="A69" s="109"/>
      <c r="B69" s="112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0"/>
      <c r="AG69" s="111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</row>
    <row r="70" spans="1:47" ht="46.5" customHeight="1">
      <c r="A70" s="109"/>
      <c r="B70" s="112"/>
      <c r="C70" s="111"/>
      <c r="D70" s="111"/>
      <c r="E70" s="113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0"/>
      <c r="AG70" s="111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</row>
    <row r="71" spans="1:47" ht="15.75">
      <c r="A71" s="109"/>
      <c r="B71" s="112"/>
      <c r="C71" s="111"/>
      <c r="D71" s="111"/>
      <c r="E71" s="113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0"/>
      <c r="AG71" s="111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</row>
    <row r="72" spans="1:47" ht="15.75">
      <c r="A72" s="169"/>
      <c r="B72" s="169"/>
      <c r="C72" s="110"/>
      <c r="D72" s="110"/>
      <c r="E72" s="114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0"/>
      <c r="AG72" s="111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</row>
    <row r="73" spans="1:47" ht="15.75">
      <c r="A73" s="115"/>
      <c r="B73" s="116"/>
      <c r="C73" s="116"/>
      <c r="D73" s="116"/>
      <c r="E73" s="117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6"/>
      <c r="AG73" s="118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</row>
    <row r="74" spans="1:33" ht="15.75">
      <c r="A74" s="119"/>
      <c r="B74" s="120"/>
      <c r="C74" s="120"/>
      <c r="D74" s="120"/>
      <c r="E74" s="121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0"/>
      <c r="AG74" s="122"/>
    </row>
    <row r="75" spans="1:33" ht="15.75">
      <c r="A75" s="119"/>
      <c r="B75" s="120"/>
      <c r="C75" s="120"/>
      <c r="D75" s="120"/>
      <c r="E75" s="121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0"/>
      <c r="AG75" s="122"/>
    </row>
    <row r="76" spans="1:33" ht="15.75">
      <c r="A76" s="119"/>
      <c r="B76" s="120"/>
      <c r="C76" s="120"/>
      <c r="D76" s="120"/>
      <c r="E76" s="121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0"/>
      <c r="AG76" s="120"/>
    </row>
    <row r="77" spans="1:33" ht="15.75">
      <c r="A77" s="119"/>
      <c r="B77" s="120"/>
      <c r="C77" s="120"/>
      <c r="D77" s="120"/>
      <c r="E77" s="121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0"/>
      <c r="AG77" s="120"/>
    </row>
    <row r="78" spans="1:33" ht="15.75">
      <c r="A78" s="119"/>
      <c r="B78" s="120"/>
      <c r="C78" s="120"/>
      <c r="D78" s="120"/>
      <c r="E78" s="121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0"/>
      <c r="AG78" s="120"/>
    </row>
    <row r="79" spans="1:33" ht="15.75">
      <c r="A79" s="119"/>
      <c r="B79" s="120"/>
      <c r="C79" s="120"/>
      <c r="D79" s="120"/>
      <c r="E79" s="121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0"/>
      <c r="AG79" s="120"/>
    </row>
    <row r="80" spans="1:33" ht="15.75">
      <c r="A80" s="119"/>
      <c r="B80" s="120"/>
      <c r="C80" s="120"/>
      <c r="D80" s="120"/>
      <c r="E80" s="121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0"/>
      <c r="AG80" s="120"/>
    </row>
    <row r="81" spans="1:33" ht="15.75">
      <c r="A81" s="119"/>
      <c r="B81" s="120"/>
      <c r="C81" s="120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0"/>
      <c r="AG81" s="120"/>
    </row>
    <row r="82" spans="1:33" ht="15.75">
      <c r="A82" s="119"/>
      <c r="B82" s="120"/>
      <c r="C82" s="120"/>
      <c r="D82" s="120"/>
      <c r="E82" s="121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</row>
    <row r="83" spans="1:33" ht="15.75">
      <c r="A83" s="119"/>
      <c r="B83" s="120"/>
      <c r="C83" s="120"/>
      <c r="D83" s="120"/>
      <c r="E83" s="121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</row>
    <row r="84" spans="1:33" ht="15.75">
      <c r="A84" s="119"/>
      <c r="B84" s="120"/>
      <c r="C84" s="120"/>
      <c r="D84" s="120"/>
      <c r="E84" s="121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</row>
    <row r="85" spans="1:33" ht="24.75" customHeight="1">
      <c r="A85" s="119"/>
      <c r="B85" s="120"/>
      <c r="C85" s="120"/>
      <c r="D85" s="120"/>
      <c r="E85" s="123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</row>
    <row r="86" spans="1:33" ht="15.75">
      <c r="A86" s="119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</row>
    <row r="87" spans="1:33" ht="15.75">
      <c r="A87" s="119"/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</row>
    <row r="88" spans="1:33" ht="15.75">
      <c r="A88" s="119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</row>
    <row r="89" spans="1:33" ht="15.75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</row>
    <row r="90" spans="1:33" ht="15.75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</row>
    <row r="91" spans="1:33" ht="15.75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</row>
    <row r="92" spans="1:33" ht="15.7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</row>
    <row r="93" spans="1:33" ht="15.7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</row>
    <row r="94" spans="1:33" ht="15.7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</row>
    <row r="95" spans="1:33" ht="15.7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</row>
    <row r="96" spans="1:33" ht="15.7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</row>
    <row r="97" spans="1:33" ht="12.75">
      <c r="A97" s="124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</row>
    <row r="98" spans="1:33" ht="12.75">
      <c r="A98" s="124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</row>
    <row r="99" spans="1:33" ht="12.75">
      <c r="A99" s="124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</row>
    <row r="100" spans="1:33" ht="12.75">
      <c r="A100" s="124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</row>
    <row r="101" spans="1:33" ht="12.75">
      <c r="A101" s="124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</row>
    <row r="102" spans="1:33" ht="12.75">
      <c r="A102" s="124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6"/>
    </row>
    <row r="103" spans="1:33" ht="12.7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6"/>
    </row>
    <row r="104" spans="1:33" ht="12.7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6"/>
    </row>
    <row r="105" spans="1:33" ht="12.7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6"/>
    </row>
    <row r="106" spans="1:33" ht="12.7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6"/>
    </row>
    <row r="107" spans="1:33" ht="12.7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6"/>
    </row>
    <row r="108" spans="1:33" ht="12.75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6"/>
    </row>
    <row r="109" spans="1:33" ht="12.75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6"/>
    </row>
    <row r="110" spans="1:33" ht="12.75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6"/>
    </row>
    <row r="111" spans="1:33" ht="12.75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6"/>
    </row>
    <row r="112" spans="1:33" ht="12.75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6"/>
    </row>
    <row r="113" spans="1:33" ht="12.75">
      <c r="A113" s="124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6"/>
    </row>
    <row r="114" spans="1:33" ht="12.75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6"/>
    </row>
    <row r="115" spans="1:33" ht="12.75">
      <c r="A115" s="124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6"/>
    </row>
    <row r="116" spans="1:33" ht="12.75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6"/>
    </row>
    <row r="117" spans="1:33" ht="12.75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6"/>
    </row>
    <row r="118" spans="1:33" ht="12.75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6"/>
    </row>
    <row r="119" spans="1:33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6"/>
    </row>
    <row r="120" spans="1:33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6"/>
    </row>
    <row r="121" spans="1:33" ht="12.75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6"/>
    </row>
    <row r="122" spans="1:33" ht="12.75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6"/>
    </row>
    <row r="123" spans="1:33" ht="12.75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6"/>
    </row>
    <row r="124" spans="1:33" ht="12.75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6"/>
    </row>
    <row r="125" spans="1:33" ht="12.75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6"/>
    </row>
    <row r="126" spans="1:33" ht="12.75">
      <c r="A126" s="124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6"/>
    </row>
    <row r="127" spans="1:33" ht="12.75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6"/>
    </row>
    <row r="128" spans="1:33" ht="12.75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6"/>
    </row>
    <row r="129" spans="1:33" ht="12.75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6"/>
    </row>
    <row r="130" spans="1:33" ht="12.75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6"/>
    </row>
    <row r="131" spans="1:33" ht="12.75">
      <c r="A131" s="124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6"/>
    </row>
    <row r="132" spans="1:33" ht="12.75">
      <c r="A132" s="124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6"/>
    </row>
    <row r="133" spans="1:33" ht="12.75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6"/>
    </row>
    <row r="134" spans="1:33" ht="12.75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6"/>
    </row>
    <row r="135" spans="1:33" ht="12.75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6"/>
    </row>
    <row r="136" spans="1:33" ht="12.75">
      <c r="A136" s="124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6"/>
    </row>
    <row r="137" spans="1:33" ht="12.75">
      <c r="A137" s="124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6"/>
    </row>
    <row r="138" spans="1:33" ht="12.75">
      <c r="A138" s="124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6"/>
    </row>
    <row r="139" spans="1:33" ht="12.75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6"/>
    </row>
    <row r="140" spans="1:33" ht="12.75">
      <c r="A140" s="1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6"/>
    </row>
    <row r="141" spans="1:33" ht="12.75">
      <c r="A141" s="1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6"/>
    </row>
    <row r="142" spans="1:33" ht="12.75">
      <c r="A142" s="124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6"/>
    </row>
    <row r="143" spans="1:33" ht="12.75">
      <c r="A143" s="124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6"/>
    </row>
    <row r="144" spans="1:33" ht="12.75">
      <c r="A144" s="1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6"/>
    </row>
    <row r="145" spans="1:33" ht="12.75">
      <c r="A145" s="124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6"/>
    </row>
    <row r="146" spans="1:33" ht="12.75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6"/>
    </row>
    <row r="147" spans="1:33" ht="12.75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6"/>
    </row>
    <row r="148" spans="1:33" ht="12.75">
      <c r="A148" s="12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6"/>
    </row>
    <row r="149" spans="1:33" ht="12.75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6"/>
    </row>
    <row r="150" spans="1:33" ht="12.75">
      <c r="A150" s="12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6"/>
    </row>
    <row r="151" spans="1:33" ht="12.75">
      <c r="A151" s="12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6"/>
    </row>
    <row r="152" spans="1:33" ht="12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6"/>
    </row>
    <row r="153" spans="1:33" ht="12.75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6"/>
    </row>
    <row r="154" spans="1:33" ht="12.75">
      <c r="A154" s="124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6"/>
    </row>
    <row r="155" spans="1:33" ht="12.75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6"/>
    </row>
    <row r="156" spans="1:33" ht="12.75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6"/>
    </row>
    <row r="157" spans="1:33" ht="12.75">
      <c r="A157" s="124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6"/>
    </row>
    <row r="158" spans="1:33" ht="12.75">
      <c r="A158" s="124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6"/>
    </row>
    <row r="159" spans="1:33" ht="12.75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6"/>
    </row>
    <row r="160" spans="1:33" ht="12.75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6"/>
    </row>
    <row r="161" spans="1:33" ht="12.75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6"/>
    </row>
    <row r="162" spans="1:33" ht="12.75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6"/>
    </row>
    <row r="163" spans="1:33" ht="12.75">
      <c r="A163" s="124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6"/>
    </row>
    <row r="164" spans="1:33" ht="12.75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6"/>
    </row>
    <row r="165" spans="1:33" ht="12.75">
      <c r="A165" s="12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6"/>
    </row>
    <row r="166" spans="1:33" ht="12.75">
      <c r="A166" s="124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6"/>
    </row>
    <row r="167" spans="1:33" ht="12.75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6"/>
    </row>
    <row r="168" spans="1:33" ht="12.75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6"/>
    </row>
    <row r="169" spans="1:33" ht="12.75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6"/>
    </row>
    <row r="170" spans="1:33" ht="12.75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6"/>
    </row>
    <row r="171" spans="1:33" ht="12.75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6"/>
    </row>
    <row r="172" spans="1:33" ht="12.75">
      <c r="A172" s="124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6"/>
    </row>
    <row r="173" spans="1:33" ht="12.75">
      <c r="A173" s="124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6"/>
    </row>
    <row r="174" spans="1:33" ht="12.75">
      <c r="A174" s="12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6"/>
    </row>
    <row r="175" spans="1:33" ht="12.75">
      <c r="A175" s="124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6"/>
    </row>
    <row r="176" spans="1:33" ht="12.75">
      <c r="A176" s="124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6"/>
    </row>
    <row r="177" spans="1:33" ht="12.75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6"/>
    </row>
    <row r="178" spans="1:33" ht="12.75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6"/>
    </row>
    <row r="179" spans="1:33" ht="12.75">
      <c r="A179" s="124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6"/>
    </row>
    <row r="180" spans="1:33" ht="12.75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6"/>
    </row>
    <row r="181" spans="1:33" ht="12.7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6"/>
    </row>
    <row r="182" spans="1:33" ht="12.7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6"/>
    </row>
    <row r="183" spans="1:33" ht="12.75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6"/>
    </row>
    <row r="184" spans="1:33" ht="12.75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6"/>
    </row>
    <row r="185" spans="1:33" ht="12.75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6"/>
    </row>
    <row r="186" spans="1:33" ht="12.75">
      <c r="A186" s="124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6"/>
    </row>
    <row r="187" spans="1:33" ht="12.75">
      <c r="A187" s="12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6"/>
    </row>
    <row r="188" spans="1:33" ht="12.75">
      <c r="A188" s="124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6"/>
    </row>
    <row r="189" spans="1:33" ht="12.75">
      <c r="A189" s="124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6"/>
    </row>
    <row r="190" spans="1:33" ht="12.75">
      <c r="A190" s="124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6"/>
    </row>
    <row r="191" spans="1:33" ht="12.75">
      <c r="A191" s="124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6"/>
    </row>
    <row r="192" spans="1:33" ht="12.75">
      <c r="A192" s="124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6"/>
    </row>
    <row r="193" spans="1:33" ht="12.75">
      <c r="A193" s="124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6"/>
    </row>
  </sheetData>
  <sheetProtection selectLockedCells="1" selectUnlockedCells="1"/>
  <mergeCells count="40"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15:AG15"/>
    <mergeCell ref="H62:N63"/>
    <mergeCell ref="H64:N64"/>
    <mergeCell ref="H65:N65"/>
    <mergeCell ref="A66:AG66"/>
    <mergeCell ref="A72:B72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194"/>
  <sheetViews>
    <sheetView zoomScale="75" zoomScaleNormal="75" zoomScalePageLayoutView="0" workbookViewId="0" topLeftCell="A4">
      <pane xSplit="6" ySplit="12" topLeftCell="G60" activePane="bottomRight" state="frozen"/>
      <selection pane="topLeft" activeCell="A4" sqref="A4"/>
      <selection pane="topRight" activeCell="G4" sqref="G4"/>
      <selection pane="bottomLeft" activeCell="A60" sqref="A60"/>
      <selection pane="bottomRight" activeCell="E14" sqref="E14"/>
    </sheetView>
  </sheetViews>
  <sheetFormatPr defaultColWidth="8.57421875" defaultRowHeight="12.75"/>
  <cols>
    <col min="1" max="1" width="4.00390625" style="48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10.421875" style="2" customWidth="1"/>
    <col min="11" max="11" width="9.28125" style="2" customWidth="1"/>
    <col min="12" max="15" width="0" style="2" hidden="1" customWidth="1"/>
    <col min="16" max="16" width="12.8515625" style="2" customWidth="1"/>
    <col min="17" max="17" width="10.140625" style="2" customWidth="1"/>
    <col min="18" max="19" width="0" style="2" hidden="1" customWidth="1"/>
    <col min="20" max="20" width="10.00390625" style="2" customWidth="1"/>
    <col min="21" max="21" width="11.57421875" style="2" customWidth="1"/>
    <col min="22" max="22" width="9.8515625" style="2" customWidth="1"/>
    <col min="23" max="23" width="0" style="2" hidden="1" customWidth="1"/>
    <col min="24" max="24" width="9.421875" style="2" customWidth="1"/>
    <col min="25" max="25" width="9.57421875" style="2" customWidth="1"/>
    <col min="26" max="27" width="0" style="2" hidden="1" customWidth="1"/>
    <col min="28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49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139</v>
      </c>
      <c r="W2" s="3" t="s">
        <v>139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49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49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140</v>
      </c>
      <c r="W4" s="3" t="s">
        <v>140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49"/>
      <c r="B5" s="1"/>
      <c r="C5" s="1"/>
      <c r="D5" s="1"/>
      <c r="E5" s="1"/>
      <c r="F5" s="3"/>
      <c r="G5" s="3"/>
      <c r="H5" s="3"/>
      <c r="I5" s="3"/>
      <c r="J5" s="16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272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4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49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 spans="1:35" ht="12.75" customHeight="1">
      <c r="A8" s="49"/>
      <c r="B8" s="174" t="s">
        <v>142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51"/>
      <c r="AI8" s="51"/>
    </row>
    <row r="9" spans="1:35" ht="18.75">
      <c r="A9" s="49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51"/>
      <c r="AI9" s="51"/>
    </row>
    <row r="10" spans="1:32" ht="18.75">
      <c r="A10" s="49"/>
      <c r="B10" s="1"/>
      <c r="C10" s="1"/>
      <c r="D10" s="1"/>
      <c r="E10" s="1"/>
      <c r="F10" s="1"/>
      <c r="G10" s="1"/>
      <c r="H10" s="1"/>
      <c r="I10" s="5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75"/>
      <c r="B11" s="175"/>
      <c r="C11" s="176" t="s">
        <v>143</v>
      </c>
      <c r="D11" s="177" t="s">
        <v>144</v>
      </c>
      <c r="E11" s="177" t="s">
        <v>145</v>
      </c>
      <c r="F11" s="177" t="s">
        <v>146</v>
      </c>
      <c r="G11" s="178" t="s">
        <v>147</v>
      </c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9" t="s">
        <v>148</v>
      </c>
    </row>
    <row r="12" spans="1:33" ht="12.75" customHeight="1">
      <c r="A12" s="175"/>
      <c r="B12" s="175"/>
      <c r="C12" s="176"/>
      <c r="D12" s="177"/>
      <c r="E12" s="177"/>
      <c r="F12" s="177"/>
      <c r="G12" s="172" t="s">
        <v>149</v>
      </c>
      <c r="H12" s="171" t="s">
        <v>150</v>
      </c>
      <c r="I12" s="172" t="s">
        <v>151</v>
      </c>
      <c r="J12" s="172" t="s">
        <v>152</v>
      </c>
      <c r="K12" s="172" t="s">
        <v>153</v>
      </c>
      <c r="L12" s="171" t="s">
        <v>154</v>
      </c>
      <c r="M12" s="171" t="s">
        <v>155</v>
      </c>
      <c r="N12" s="173" t="s">
        <v>156</v>
      </c>
      <c r="O12" s="173" t="s">
        <v>157</v>
      </c>
      <c r="P12" s="172" t="s">
        <v>158</v>
      </c>
      <c r="Q12" s="172" t="s">
        <v>159</v>
      </c>
      <c r="R12" s="171" t="s">
        <v>160</v>
      </c>
      <c r="S12" s="172" t="s">
        <v>161</v>
      </c>
      <c r="T12" s="172" t="s">
        <v>162</v>
      </c>
      <c r="U12" s="172" t="s">
        <v>163</v>
      </c>
      <c r="V12" s="171" t="s">
        <v>164</v>
      </c>
      <c r="W12" s="171" t="s">
        <v>165</v>
      </c>
      <c r="X12" s="170" t="s">
        <v>166</v>
      </c>
      <c r="Y12" s="170">
        <v>31010</v>
      </c>
      <c r="Z12" s="170">
        <v>31020</v>
      </c>
      <c r="AA12" s="171" t="s">
        <v>167</v>
      </c>
      <c r="AB12" s="171" t="s">
        <v>168</v>
      </c>
      <c r="AC12" s="171" t="s">
        <v>169</v>
      </c>
      <c r="AD12" s="171" t="s">
        <v>170</v>
      </c>
      <c r="AE12" s="171" t="s">
        <v>171</v>
      </c>
      <c r="AF12" s="14"/>
      <c r="AG12" s="179"/>
    </row>
    <row r="13" spans="1:33" ht="38.25" customHeight="1">
      <c r="A13" s="175"/>
      <c r="B13" s="175"/>
      <c r="C13" s="176"/>
      <c r="D13" s="177"/>
      <c r="E13" s="177"/>
      <c r="F13" s="177"/>
      <c r="G13" s="172"/>
      <c r="H13" s="171"/>
      <c r="I13" s="172"/>
      <c r="J13" s="172"/>
      <c r="K13" s="172"/>
      <c r="L13" s="171"/>
      <c r="M13" s="171"/>
      <c r="N13" s="173"/>
      <c r="O13" s="173"/>
      <c r="P13" s="172"/>
      <c r="Q13" s="172"/>
      <c r="R13" s="171"/>
      <c r="S13" s="172"/>
      <c r="T13" s="172"/>
      <c r="U13" s="172"/>
      <c r="V13" s="171"/>
      <c r="W13" s="171"/>
      <c r="X13" s="170"/>
      <c r="Y13" s="170"/>
      <c r="Z13" s="170"/>
      <c r="AA13" s="171"/>
      <c r="AB13" s="171"/>
      <c r="AC13" s="171"/>
      <c r="AD13" s="171"/>
      <c r="AE13" s="171"/>
      <c r="AF13" s="53"/>
      <c r="AG13" s="179"/>
    </row>
    <row r="14" spans="1:33" ht="12.75">
      <c r="A14" s="54">
        <v>1</v>
      </c>
      <c r="B14" s="54">
        <v>2</v>
      </c>
      <c r="C14" s="54">
        <v>3</v>
      </c>
      <c r="D14" s="54">
        <v>4</v>
      </c>
      <c r="E14" s="54">
        <v>5</v>
      </c>
      <c r="F14" s="54">
        <v>6</v>
      </c>
      <c r="G14" s="54">
        <v>7</v>
      </c>
      <c r="H14" s="54">
        <v>8</v>
      </c>
      <c r="I14" s="54">
        <v>9</v>
      </c>
      <c r="J14" s="54">
        <v>10</v>
      </c>
      <c r="K14" s="54"/>
      <c r="L14" s="54"/>
      <c r="M14" s="54">
        <v>11</v>
      </c>
      <c r="N14" s="54"/>
      <c r="O14" s="54"/>
      <c r="P14" s="54">
        <v>10</v>
      </c>
      <c r="Q14" s="54">
        <v>17</v>
      </c>
      <c r="R14" s="54"/>
      <c r="S14" s="54">
        <v>11</v>
      </c>
      <c r="T14" s="54">
        <v>18</v>
      </c>
      <c r="U14" s="54">
        <v>19</v>
      </c>
      <c r="V14" s="54"/>
      <c r="W14" s="54">
        <v>12</v>
      </c>
      <c r="X14" s="54"/>
      <c r="Y14" s="54"/>
      <c r="Z14" s="54">
        <v>14</v>
      </c>
      <c r="AA14" s="54"/>
      <c r="AB14" s="54"/>
      <c r="AC14" s="54"/>
      <c r="AD14" s="54"/>
      <c r="AE14" s="54">
        <v>25</v>
      </c>
      <c r="AF14" s="54">
        <v>27</v>
      </c>
      <c r="AG14" s="54">
        <v>15</v>
      </c>
    </row>
    <row r="15" spans="1:33" ht="19.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</row>
    <row r="16" spans="1:34" ht="15.75">
      <c r="A16" s="55">
        <v>1</v>
      </c>
      <c r="B16" s="56" t="s">
        <v>172</v>
      </c>
      <c r="C16" s="57" t="s">
        <v>173</v>
      </c>
      <c r="D16" s="57" t="s">
        <v>174</v>
      </c>
      <c r="E16" s="57" t="s">
        <v>175</v>
      </c>
      <c r="F16" s="57" t="s">
        <v>174</v>
      </c>
      <c r="G16" s="58">
        <f>SUM(G17:G22)</f>
        <v>638000</v>
      </c>
      <c r="H16" s="58">
        <f>SUM(H17:H22)</f>
        <v>1000</v>
      </c>
      <c r="I16" s="58">
        <f>SUM(I17:I22)</f>
        <v>107600</v>
      </c>
      <c r="J16" s="58">
        <f>SUM(J17:J22)</f>
        <v>46000</v>
      </c>
      <c r="K16" s="58">
        <f>SUM(K17:K22)</f>
        <v>500</v>
      </c>
      <c r="L16" s="58"/>
      <c r="M16" s="58">
        <f aca="true" t="shared" si="0" ref="M16:AE16">SUM(M17:M22)</f>
        <v>0</v>
      </c>
      <c r="N16" s="58">
        <f t="shared" si="0"/>
        <v>0</v>
      </c>
      <c r="O16" s="58">
        <f t="shared" si="0"/>
        <v>0</v>
      </c>
      <c r="P16" s="58">
        <f t="shared" si="0"/>
        <v>10000</v>
      </c>
      <c r="Q16" s="58">
        <f t="shared" si="0"/>
        <v>41700</v>
      </c>
      <c r="R16" s="58">
        <f t="shared" si="0"/>
        <v>0</v>
      </c>
      <c r="S16" s="58">
        <f t="shared" si="0"/>
        <v>0</v>
      </c>
      <c r="T16" s="58">
        <f t="shared" si="0"/>
        <v>0</v>
      </c>
      <c r="U16" s="58">
        <f t="shared" si="0"/>
        <v>0</v>
      </c>
      <c r="V16" s="58">
        <f t="shared" si="0"/>
        <v>0</v>
      </c>
      <c r="W16" s="58">
        <f t="shared" si="0"/>
        <v>0</v>
      </c>
      <c r="X16" s="58">
        <f t="shared" si="0"/>
        <v>20000</v>
      </c>
      <c r="Y16" s="58">
        <f t="shared" si="0"/>
        <v>30000</v>
      </c>
      <c r="Z16" s="58">
        <f t="shared" si="0"/>
        <v>0</v>
      </c>
      <c r="AA16" s="58">
        <f t="shared" si="0"/>
        <v>0</v>
      </c>
      <c r="AB16" s="58">
        <f t="shared" si="0"/>
        <v>0</v>
      </c>
      <c r="AC16" s="58">
        <f t="shared" si="0"/>
        <v>50000</v>
      </c>
      <c r="AD16" s="58">
        <f t="shared" si="0"/>
        <v>57100</v>
      </c>
      <c r="AE16" s="58">
        <f t="shared" si="0"/>
        <v>50000</v>
      </c>
      <c r="AF16" s="58" t="e">
        <f>AF48+"#REF!+AF42+#REF!"</f>
        <v>#VALUE!</v>
      </c>
      <c r="AG16" s="58">
        <f aca="true" t="shared" si="1" ref="AG16:AG22">SUM(G16:AE16)</f>
        <v>1051900</v>
      </c>
      <c r="AH16" s="59">
        <f>SUM(AG17:AG22)</f>
        <v>1051900</v>
      </c>
    </row>
    <row r="17" spans="1:33" s="65" customFormat="1" ht="15.75">
      <c r="A17" s="60"/>
      <c r="B17" s="61" t="s">
        <v>176</v>
      </c>
      <c r="C17" s="62" t="s">
        <v>177</v>
      </c>
      <c r="D17" s="62" t="s">
        <v>178</v>
      </c>
      <c r="E17" s="62" t="s">
        <v>179</v>
      </c>
      <c r="F17" s="62" t="s">
        <v>180</v>
      </c>
      <c r="G17" s="63">
        <v>62000</v>
      </c>
      <c r="H17" s="63"/>
      <c r="I17" s="63">
        <v>14300</v>
      </c>
      <c r="J17" s="63">
        <v>500</v>
      </c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4"/>
      <c r="AG17" s="63">
        <f t="shared" si="1"/>
        <v>76800</v>
      </c>
    </row>
    <row r="18" spans="1:33" s="65" customFormat="1" ht="31.5">
      <c r="A18" s="60"/>
      <c r="B18" s="61" t="s">
        <v>181</v>
      </c>
      <c r="C18" s="62" t="s">
        <v>182</v>
      </c>
      <c r="D18" s="62" t="s">
        <v>178</v>
      </c>
      <c r="E18" s="62" t="s">
        <v>179</v>
      </c>
      <c r="F18" s="62" t="s">
        <v>180</v>
      </c>
      <c r="G18" s="63">
        <v>400000</v>
      </c>
      <c r="H18" s="63"/>
      <c r="I18" s="63">
        <v>50000</v>
      </c>
      <c r="J18" s="63">
        <v>40000</v>
      </c>
      <c r="K18" s="63"/>
      <c r="L18" s="63"/>
      <c r="M18" s="63"/>
      <c r="N18" s="63"/>
      <c r="O18" s="63"/>
      <c r="P18" s="63">
        <v>10000</v>
      </c>
      <c r="Q18" s="63">
        <v>40000</v>
      </c>
      <c r="R18" s="63"/>
      <c r="S18" s="63"/>
      <c r="T18" s="63"/>
      <c r="U18" s="63"/>
      <c r="V18" s="63"/>
      <c r="W18" s="63"/>
      <c r="X18" s="63">
        <v>20000</v>
      </c>
      <c r="Y18" s="63"/>
      <c r="Z18" s="63"/>
      <c r="AA18" s="63"/>
      <c r="AB18" s="63"/>
      <c r="AC18" s="63">
        <v>50000</v>
      </c>
      <c r="AD18" s="63">
        <v>50000</v>
      </c>
      <c r="AE18" s="63">
        <v>50000</v>
      </c>
      <c r="AF18" s="64"/>
      <c r="AG18" s="63">
        <f t="shared" si="1"/>
        <v>710000</v>
      </c>
    </row>
    <row r="19" spans="1:33" s="65" customFormat="1" ht="31.5">
      <c r="A19" s="66"/>
      <c r="B19" s="61" t="s">
        <v>273</v>
      </c>
      <c r="C19" s="62" t="s">
        <v>182</v>
      </c>
      <c r="D19" s="62" t="s">
        <v>178</v>
      </c>
      <c r="E19" s="62" t="s">
        <v>179</v>
      </c>
      <c r="F19" s="62" t="s">
        <v>180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>
        <v>30000</v>
      </c>
      <c r="Z19" s="67"/>
      <c r="AA19" s="67"/>
      <c r="AB19" s="67"/>
      <c r="AC19" s="67"/>
      <c r="AD19" s="67">
        <v>7100</v>
      </c>
      <c r="AE19" s="67"/>
      <c r="AF19" s="68"/>
      <c r="AG19" s="63">
        <f t="shared" si="1"/>
        <v>37100</v>
      </c>
    </row>
    <row r="20" spans="1:33" s="65" customFormat="1" ht="31.5">
      <c r="A20" s="66"/>
      <c r="B20" s="61" t="s">
        <v>183</v>
      </c>
      <c r="C20" s="62" t="s">
        <v>182</v>
      </c>
      <c r="D20" s="62" t="s">
        <v>178</v>
      </c>
      <c r="E20" s="62" t="s">
        <v>179</v>
      </c>
      <c r="F20" s="62" t="s">
        <v>180</v>
      </c>
      <c r="G20" s="67">
        <v>76000</v>
      </c>
      <c r="H20" s="67">
        <v>1000</v>
      </c>
      <c r="I20" s="67">
        <v>18300</v>
      </c>
      <c r="J20" s="67">
        <v>500</v>
      </c>
      <c r="K20" s="67">
        <v>500</v>
      </c>
      <c r="L20" s="67"/>
      <c r="M20" s="67"/>
      <c r="N20" s="67"/>
      <c r="O20" s="67"/>
      <c r="P20" s="67"/>
      <c r="Q20" s="67">
        <v>1700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8"/>
      <c r="AG20" s="63">
        <f t="shared" si="1"/>
        <v>98000</v>
      </c>
    </row>
    <row r="21" spans="1:33" s="65" customFormat="1" ht="15.75">
      <c r="A21" s="66"/>
      <c r="B21" s="69" t="s">
        <v>184</v>
      </c>
      <c r="C21" s="62" t="s">
        <v>185</v>
      </c>
      <c r="D21" s="62" t="s">
        <v>178</v>
      </c>
      <c r="E21" s="62" t="s">
        <v>179</v>
      </c>
      <c r="F21" s="62" t="s">
        <v>180</v>
      </c>
      <c r="G21" s="67">
        <v>100000</v>
      </c>
      <c r="H21" s="67"/>
      <c r="I21" s="67">
        <v>25000</v>
      </c>
      <c r="J21" s="67">
        <v>5000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  <c r="AG21" s="63">
        <f t="shared" si="1"/>
        <v>130000</v>
      </c>
    </row>
    <row r="22" spans="1:33" s="65" customFormat="1" ht="15.75" hidden="1">
      <c r="A22" s="66"/>
      <c r="B22" s="69" t="s">
        <v>186</v>
      </c>
      <c r="C22" s="62" t="s">
        <v>187</v>
      </c>
      <c r="D22" s="62" t="s">
        <v>178</v>
      </c>
      <c r="E22" s="62" t="s">
        <v>179</v>
      </c>
      <c r="F22" s="62" t="s">
        <v>180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8"/>
      <c r="AG22" s="63">
        <f t="shared" si="1"/>
        <v>0</v>
      </c>
    </row>
    <row r="23" spans="1:33" s="65" customFormat="1" ht="15.75">
      <c r="A23" s="66"/>
      <c r="B23" s="69"/>
      <c r="C23" s="90"/>
      <c r="D23" s="90"/>
      <c r="E23" s="90"/>
      <c r="F23" s="90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8"/>
      <c r="AG23" s="63"/>
    </row>
    <row r="24" spans="1:34" s="12" customFormat="1" ht="31.5">
      <c r="A24" s="70">
        <v>2</v>
      </c>
      <c r="B24" s="71" t="s">
        <v>188</v>
      </c>
      <c r="C24" s="72" t="s">
        <v>189</v>
      </c>
      <c r="D24" s="72" t="s">
        <v>174</v>
      </c>
      <c r="E24" s="72" t="s">
        <v>175</v>
      </c>
      <c r="F24" s="72" t="s">
        <v>174</v>
      </c>
      <c r="G24" s="73">
        <f>G26+G25</f>
        <v>0</v>
      </c>
      <c r="H24" s="73">
        <f>H26+H25</f>
        <v>0</v>
      </c>
      <c r="I24" s="73">
        <f>I26+I25</f>
        <v>0</v>
      </c>
      <c r="J24" s="73">
        <f>J26+J25</f>
        <v>0</v>
      </c>
      <c r="K24" s="73">
        <f>K26+K25</f>
        <v>0</v>
      </c>
      <c r="L24" s="73"/>
      <c r="M24" s="73">
        <f aca="true" t="shared" si="2" ref="M24:AF24">M26+M25</f>
        <v>0</v>
      </c>
      <c r="N24" s="73">
        <f t="shared" si="2"/>
        <v>0</v>
      </c>
      <c r="O24" s="73">
        <f t="shared" si="2"/>
        <v>0</v>
      </c>
      <c r="P24" s="73">
        <f t="shared" si="2"/>
        <v>0</v>
      </c>
      <c r="Q24" s="73">
        <f t="shared" si="2"/>
        <v>0</v>
      </c>
      <c r="R24" s="73">
        <f t="shared" si="2"/>
        <v>0</v>
      </c>
      <c r="S24" s="73">
        <f t="shared" si="2"/>
        <v>0</v>
      </c>
      <c r="T24" s="73">
        <f t="shared" si="2"/>
        <v>1661000</v>
      </c>
      <c r="U24" s="73">
        <f t="shared" si="2"/>
        <v>0</v>
      </c>
      <c r="V24" s="73">
        <f t="shared" si="2"/>
        <v>0</v>
      </c>
      <c r="W24" s="73">
        <f t="shared" si="2"/>
        <v>0</v>
      </c>
      <c r="X24" s="73">
        <f t="shared" si="2"/>
        <v>0</v>
      </c>
      <c r="Y24" s="73">
        <f t="shared" si="2"/>
        <v>0</v>
      </c>
      <c r="Z24" s="73">
        <f t="shared" si="2"/>
        <v>0</v>
      </c>
      <c r="AA24" s="73">
        <f t="shared" si="2"/>
        <v>0</v>
      </c>
      <c r="AB24" s="73">
        <f t="shared" si="2"/>
        <v>0</v>
      </c>
      <c r="AC24" s="73">
        <f t="shared" si="2"/>
        <v>0</v>
      </c>
      <c r="AD24" s="73">
        <f t="shared" si="2"/>
        <v>0</v>
      </c>
      <c r="AE24" s="73">
        <f t="shared" si="2"/>
        <v>0</v>
      </c>
      <c r="AF24" s="73">
        <f t="shared" si="2"/>
        <v>0</v>
      </c>
      <c r="AG24" s="58">
        <f>SUM(G24:AE24)</f>
        <v>1661000</v>
      </c>
      <c r="AH24" s="74">
        <f>AG25+AG26</f>
        <v>1661000</v>
      </c>
    </row>
    <row r="25" spans="1:33" s="65" customFormat="1" ht="15.75">
      <c r="A25" s="75"/>
      <c r="B25" s="76" t="s">
        <v>274</v>
      </c>
      <c r="C25" s="77" t="s">
        <v>191</v>
      </c>
      <c r="D25" s="77" t="s">
        <v>192</v>
      </c>
      <c r="E25" s="62" t="s">
        <v>275</v>
      </c>
      <c r="F25" s="62" t="s">
        <v>276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>
        <v>1661000</v>
      </c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  <c r="AG25" s="63">
        <f>SUM(G25:AE25)</f>
        <v>1661000</v>
      </c>
    </row>
    <row r="26" spans="1:33" s="65" customFormat="1" ht="31.5" hidden="1">
      <c r="A26" s="75"/>
      <c r="B26" s="76" t="s">
        <v>277</v>
      </c>
      <c r="C26" s="77" t="s">
        <v>278</v>
      </c>
      <c r="D26" s="77" t="s">
        <v>279</v>
      </c>
      <c r="E26" s="77" t="s">
        <v>280</v>
      </c>
      <c r="F26" s="77" t="s">
        <v>276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8"/>
      <c r="AG26" s="63">
        <f>SUM(G26:AE26)</f>
        <v>0</v>
      </c>
    </row>
    <row r="27" spans="1:33" s="65" customFormat="1" ht="15.75">
      <c r="A27" s="75"/>
      <c r="B27" s="76"/>
      <c r="C27" s="77"/>
      <c r="D27" s="77"/>
      <c r="E27" s="77"/>
      <c r="F27" s="7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78"/>
      <c r="AG27" s="63"/>
    </row>
    <row r="28" spans="1:33" s="65" customFormat="1" ht="15.75" customHeight="1" hidden="1">
      <c r="A28" s="75"/>
      <c r="B28" s="76"/>
      <c r="C28" s="77"/>
      <c r="D28" s="77"/>
      <c r="E28" s="77"/>
      <c r="F28" s="7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78"/>
      <c r="AG28" s="63"/>
    </row>
    <row r="29" spans="1:34" s="12" customFormat="1" ht="31.5" customHeight="1" hidden="1">
      <c r="A29" s="70">
        <v>3</v>
      </c>
      <c r="B29" s="79" t="s">
        <v>200</v>
      </c>
      <c r="C29" s="72" t="s">
        <v>201</v>
      </c>
      <c r="D29" s="72" t="s">
        <v>174</v>
      </c>
      <c r="E29" s="72" t="s">
        <v>175</v>
      </c>
      <c r="F29" s="72" t="s">
        <v>174</v>
      </c>
      <c r="G29" s="80">
        <f>SUM(G30:G34)</f>
        <v>0</v>
      </c>
      <c r="H29" s="80">
        <f>SUM(H30:H34)</f>
        <v>0</v>
      </c>
      <c r="I29" s="80">
        <f>SUM(I30:I34)</f>
        <v>0</v>
      </c>
      <c r="J29" s="80">
        <f>SUM(J30:J34)</f>
        <v>0</v>
      </c>
      <c r="K29" s="80">
        <f>SUM(K30:K34)</f>
        <v>0</v>
      </c>
      <c r="L29" s="80"/>
      <c r="M29" s="80">
        <f aca="true" t="shared" si="3" ref="M29:AE29">SUM(M30:M34)</f>
        <v>0</v>
      </c>
      <c r="N29" s="80">
        <f t="shared" si="3"/>
        <v>0</v>
      </c>
      <c r="O29" s="80">
        <f t="shared" si="3"/>
        <v>0</v>
      </c>
      <c r="P29" s="80">
        <f t="shared" si="3"/>
        <v>0</v>
      </c>
      <c r="Q29" s="80">
        <f t="shared" si="3"/>
        <v>0</v>
      </c>
      <c r="R29" s="80">
        <f t="shared" si="3"/>
        <v>0</v>
      </c>
      <c r="S29" s="80">
        <f t="shared" si="3"/>
        <v>0</v>
      </c>
      <c r="T29" s="80">
        <f t="shared" si="3"/>
        <v>0</v>
      </c>
      <c r="U29" s="80">
        <f t="shared" si="3"/>
        <v>0</v>
      </c>
      <c r="V29" s="80">
        <f t="shared" si="3"/>
        <v>0</v>
      </c>
      <c r="W29" s="80">
        <f t="shared" si="3"/>
        <v>0</v>
      </c>
      <c r="X29" s="80">
        <f t="shared" si="3"/>
        <v>0</v>
      </c>
      <c r="Y29" s="80">
        <f t="shared" si="3"/>
        <v>0</v>
      </c>
      <c r="Z29" s="81">
        <f t="shared" si="3"/>
        <v>0</v>
      </c>
      <c r="AA29" s="81">
        <f t="shared" si="3"/>
        <v>0</v>
      </c>
      <c r="AB29" s="81">
        <f t="shared" si="3"/>
        <v>0</v>
      </c>
      <c r="AC29" s="81">
        <f t="shared" si="3"/>
        <v>0</v>
      </c>
      <c r="AD29" s="81">
        <f t="shared" si="3"/>
        <v>0</v>
      </c>
      <c r="AE29" s="81">
        <f t="shared" si="3"/>
        <v>0</v>
      </c>
      <c r="AF29" s="74"/>
      <c r="AG29" s="58">
        <f>SUM(G29:AE29)</f>
        <v>0</v>
      </c>
      <c r="AH29" s="74">
        <f>SUM(AG30:AG34)</f>
        <v>0</v>
      </c>
    </row>
    <row r="30" spans="1:33" s="65" customFormat="1" ht="31.5" customHeight="1" hidden="1">
      <c r="A30" s="75"/>
      <c r="B30" s="61" t="s">
        <v>202</v>
      </c>
      <c r="C30" s="77" t="s">
        <v>203</v>
      </c>
      <c r="D30" s="77" t="s">
        <v>204</v>
      </c>
      <c r="E30" s="77" t="s">
        <v>205</v>
      </c>
      <c r="F30" s="77" t="s">
        <v>194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3"/>
      <c r="AA30" s="83"/>
      <c r="AB30" s="83"/>
      <c r="AC30" s="84"/>
      <c r="AD30" s="58"/>
      <c r="AE30" s="85"/>
      <c r="AF30" s="86"/>
      <c r="AG30" s="63">
        <f>SUM(G30:AE30)</f>
        <v>0</v>
      </c>
    </row>
    <row r="31" spans="1:33" s="65" customFormat="1" ht="15.75" customHeight="1" hidden="1">
      <c r="A31" s="75"/>
      <c r="B31" s="69" t="s">
        <v>206</v>
      </c>
      <c r="C31" s="77" t="s">
        <v>207</v>
      </c>
      <c r="D31" s="77" t="s">
        <v>178</v>
      </c>
      <c r="E31" s="77" t="s">
        <v>208</v>
      </c>
      <c r="F31" s="77" t="s">
        <v>209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7"/>
      <c r="AD31" s="73"/>
      <c r="AE31" s="85"/>
      <c r="AF31" s="86"/>
      <c r="AG31" s="63">
        <f>SUM(G31:AE31)</f>
        <v>0</v>
      </c>
    </row>
    <row r="32" spans="1:33" s="65" customFormat="1" ht="15.75" customHeight="1" hidden="1">
      <c r="A32" s="75"/>
      <c r="B32" s="69" t="s">
        <v>210</v>
      </c>
      <c r="C32" s="77" t="s">
        <v>211</v>
      </c>
      <c r="D32" s="77" t="s">
        <v>178</v>
      </c>
      <c r="E32" s="77" t="s">
        <v>212</v>
      </c>
      <c r="F32" s="77" t="s">
        <v>213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7"/>
      <c r="AD32" s="73"/>
      <c r="AE32" s="85"/>
      <c r="AF32" s="86"/>
      <c r="AG32" s="63">
        <f>SUM(G32:AE32)</f>
        <v>0</v>
      </c>
    </row>
    <row r="33" spans="1:33" s="65" customFormat="1" ht="15.75" customHeight="1" hidden="1">
      <c r="A33" s="66"/>
      <c r="B33" s="69"/>
      <c r="C33" s="62"/>
      <c r="D33" s="62"/>
      <c r="E33" s="62"/>
      <c r="F33" s="62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8"/>
      <c r="AG33" s="63">
        <f>SUM(G33:I33)</f>
        <v>0</v>
      </c>
    </row>
    <row r="34" spans="1:33" s="65" customFormat="1" ht="15.75" customHeight="1" hidden="1">
      <c r="A34" s="66"/>
      <c r="B34" s="69"/>
      <c r="C34" s="62"/>
      <c r="D34" s="62"/>
      <c r="E34" s="62"/>
      <c r="F34" s="62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8"/>
      <c r="AG34" s="63"/>
    </row>
    <row r="35" spans="1:33" ht="51" customHeight="1" hidden="1">
      <c r="A35" s="55">
        <v>3</v>
      </c>
      <c r="B35" s="56" t="s">
        <v>214</v>
      </c>
      <c r="C35" s="57" t="s">
        <v>215</v>
      </c>
      <c r="D35" s="57" t="s">
        <v>174</v>
      </c>
      <c r="E35" s="57" t="s">
        <v>175</v>
      </c>
      <c r="F35" s="57" t="s">
        <v>174</v>
      </c>
      <c r="G35" s="58">
        <f>G36</f>
        <v>0</v>
      </c>
      <c r="H35" s="58">
        <f>H36</f>
        <v>0</v>
      </c>
      <c r="I35" s="58">
        <f>I36</f>
        <v>0</v>
      </c>
      <c r="J35" s="58">
        <f>J36</f>
        <v>0</v>
      </c>
      <c r="K35" s="58">
        <f>K36</f>
        <v>0</v>
      </c>
      <c r="L35" s="58"/>
      <c r="M35" s="58">
        <f>M36</f>
        <v>0</v>
      </c>
      <c r="N35" s="58"/>
      <c r="O35" s="58"/>
      <c r="P35" s="58">
        <f aca="true" t="shared" si="4" ref="P35:X35">P36</f>
        <v>0</v>
      </c>
      <c r="Q35" s="58">
        <f t="shared" si="4"/>
        <v>0</v>
      </c>
      <c r="R35" s="58">
        <f t="shared" si="4"/>
        <v>0</v>
      </c>
      <c r="S35" s="58">
        <f t="shared" si="4"/>
        <v>0</v>
      </c>
      <c r="T35" s="58">
        <f t="shared" si="4"/>
        <v>0</v>
      </c>
      <c r="U35" s="58">
        <f t="shared" si="4"/>
        <v>0</v>
      </c>
      <c r="V35" s="58">
        <f t="shared" si="4"/>
        <v>0</v>
      </c>
      <c r="W35" s="58">
        <f t="shared" si="4"/>
        <v>0</v>
      </c>
      <c r="X35" s="58">
        <f t="shared" si="4"/>
        <v>0</v>
      </c>
      <c r="Y35" s="58"/>
      <c r="Z35" s="58">
        <f>Z36</f>
        <v>0</v>
      </c>
      <c r="AA35" s="58"/>
      <c r="AB35" s="58"/>
      <c r="AC35" s="58"/>
      <c r="AD35" s="58"/>
      <c r="AE35" s="58"/>
      <c r="AF35" s="58"/>
      <c r="AG35" s="58">
        <f>SUM(G35:Z35)</f>
        <v>0</v>
      </c>
    </row>
    <row r="36" spans="1:33" s="65" customFormat="1" ht="15.75" hidden="1">
      <c r="A36" s="60"/>
      <c r="B36" s="61" t="s">
        <v>216</v>
      </c>
      <c r="C36" s="62" t="s">
        <v>217</v>
      </c>
      <c r="D36" s="62" t="s">
        <v>218</v>
      </c>
      <c r="E36" s="62" t="s">
        <v>219</v>
      </c>
      <c r="F36" s="62" t="s">
        <v>220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4"/>
      <c r="AG36" s="63">
        <f>SUM(G36:Z36)</f>
        <v>0</v>
      </c>
    </row>
    <row r="37" spans="1:33" s="65" customFormat="1" ht="15.75">
      <c r="A37" s="60"/>
      <c r="B37" s="61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4"/>
      <c r="AG37" s="63"/>
    </row>
    <row r="38" spans="1:34" ht="15.75">
      <c r="A38" s="55">
        <v>3</v>
      </c>
      <c r="B38" s="56" t="s">
        <v>221</v>
      </c>
      <c r="C38" s="57" t="s">
        <v>222</v>
      </c>
      <c r="D38" s="57" t="s">
        <v>174</v>
      </c>
      <c r="E38" s="57" t="s">
        <v>175</v>
      </c>
      <c r="F38" s="57" t="s">
        <v>174</v>
      </c>
      <c r="G38" s="58">
        <f aca="true" t="shared" si="5" ref="G38:AE38">SUM(G39:G42)</f>
        <v>1177500</v>
      </c>
      <c r="H38" s="58">
        <f t="shared" si="5"/>
        <v>178000</v>
      </c>
      <c r="I38" s="58">
        <f t="shared" si="5"/>
        <v>291330</v>
      </c>
      <c r="J38" s="58">
        <f t="shared" si="5"/>
        <v>0</v>
      </c>
      <c r="K38" s="58">
        <f t="shared" si="5"/>
        <v>2000</v>
      </c>
      <c r="L38" s="58">
        <f t="shared" si="5"/>
        <v>0</v>
      </c>
      <c r="M38" s="58">
        <f t="shared" si="5"/>
        <v>0</v>
      </c>
      <c r="N38" s="58">
        <f t="shared" si="5"/>
        <v>0</v>
      </c>
      <c r="O38" s="58">
        <f t="shared" si="5"/>
        <v>0</v>
      </c>
      <c r="P38" s="58">
        <f t="shared" si="5"/>
        <v>80000</v>
      </c>
      <c r="Q38" s="58">
        <f t="shared" si="5"/>
        <v>46000</v>
      </c>
      <c r="R38" s="58">
        <f t="shared" si="5"/>
        <v>0</v>
      </c>
      <c r="S38" s="58">
        <f t="shared" si="5"/>
        <v>0</v>
      </c>
      <c r="T38" s="58">
        <f t="shared" si="5"/>
        <v>0</v>
      </c>
      <c r="U38" s="58">
        <f t="shared" si="5"/>
        <v>0</v>
      </c>
      <c r="V38" s="58">
        <f t="shared" si="5"/>
        <v>0</v>
      </c>
      <c r="W38" s="58">
        <f t="shared" si="5"/>
        <v>0</v>
      </c>
      <c r="X38" s="58">
        <f t="shared" si="5"/>
        <v>0</v>
      </c>
      <c r="Y38" s="58">
        <f t="shared" si="5"/>
        <v>942000</v>
      </c>
      <c r="Z38" s="58">
        <f t="shared" si="5"/>
        <v>0</v>
      </c>
      <c r="AA38" s="58">
        <f t="shared" si="5"/>
        <v>0</v>
      </c>
      <c r="AB38" s="58">
        <f t="shared" si="5"/>
        <v>15400</v>
      </c>
      <c r="AC38" s="58">
        <f t="shared" si="5"/>
        <v>0</v>
      </c>
      <c r="AD38" s="58">
        <f t="shared" si="5"/>
        <v>8000</v>
      </c>
      <c r="AE38" s="58">
        <f t="shared" si="5"/>
        <v>30000</v>
      </c>
      <c r="AF38" s="58" t="e">
        <f>AF69+AF67+AF66+"#REF!"</f>
        <v>#VALUE!</v>
      </c>
      <c r="AG38" s="58">
        <f>SUM(G38:AE38)</f>
        <v>2770230</v>
      </c>
      <c r="AH38" s="88">
        <f>SUM(AG39:AG42)</f>
        <v>2770230</v>
      </c>
    </row>
    <row r="39" spans="1:34" s="65" customFormat="1" ht="15.75">
      <c r="A39" s="60"/>
      <c r="B39" s="61" t="s">
        <v>223</v>
      </c>
      <c r="C39" s="62" t="s">
        <v>224</v>
      </c>
      <c r="D39" s="62" t="s">
        <v>225</v>
      </c>
      <c r="E39" s="62" t="s">
        <v>226</v>
      </c>
      <c r="F39" s="62" t="s">
        <v>227</v>
      </c>
      <c r="G39" s="63">
        <f>300000+30000</f>
        <v>330000</v>
      </c>
      <c r="H39" s="63"/>
      <c r="I39" s="63">
        <f>78600+7800</f>
        <v>86400</v>
      </c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4"/>
      <c r="AG39" s="63">
        <f>SUM(G39:AE39)</f>
        <v>416400</v>
      </c>
      <c r="AH39" s="86"/>
    </row>
    <row r="40" spans="1:33" s="65" customFormat="1" ht="15.75">
      <c r="A40" s="60"/>
      <c r="B40" s="61" t="s">
        <v>228</v>
      </c>
      <c r="C40" s="62" t="s">
        <v>224</v>
      </c>
      <c r="D40" s="62" t="s">
        <v>225</v>
      </c>
      <c r="E40" s="62" t="s">
        <v>226</v>
      </c>
      <c r="F40" s="62" t="s">
        <v>227</v>
      </c>
      <c r="G40" s="63">
        <f>200000+20000</f>
        <v>220000</v>
      </c>
      <c r="H40" s="63">
        <f>76000+2000</f>
        <v>78000</v>
      </c>
      <c r="I40" s="63">
        <f>52400+5200</f>
        <v>57600</v>
      </c>
      <c r="J40" s="63"/>
      <c r="K40" s="63">
        <v>2000</v>
      </c>
      <c r="L40" s="63"/>
      <c r="M40" s="63"/>
      <c r="N40" s="63"/>
      <c r="O40" s="63"/>
      <c r="P40" s="63"/>
      <c r="Q40" s="63">
        <v>46000</v>
      </c>
      <c r="R40" s="63"/>
      <c r="S40" s="63"/>
      <c r="T40" s="63"/>
      <c r="U40" s="63"/>
      <c r="V40" s="63"/>
      <c r="W40" s="63"/>
      <c r="X40" s="63"/>
      <c r="Y40" s="63">
        <v>942000</v>
      </c>
      <c r="Z40" s="63"/>
      <c r="AA40" s="63"/>
      <c r="AB40" s="63"/>
      <c r="AC40" s="63"/>
      <c r="AD40" s="63">
        <v>8000</v>
      </c>
      <c r="AE40" s="63"/>
      <c r="AF40" s="64"/>
      <c r="AG40" s="63">
        <f>SUM(G40:AE40)</f>
        <v>1353600</v>
      </c>
    </row>
    <row r="41" spans="1:33" s="65" customFormat="1" ht="15.75">
      <c r="A41" s="60"/>
      <c r="B41" s="61" t="s">
        <v>229</v>
      </c>
      <c r="C41" s="62" t="s">
        <v>224</v>
      </c>
      <c r="D41" s="62" t="s">
        <v>225</v>
      </c>
      <c r="E41" s="62" t="s">
        <v>226</v>
      </c>
      <c r="F41" s="62" t="s">
        <v>227</v>
      </c>
      <c r="G41" s="63">
        <f>480000+76500+1000</f>
        <v>557500</v>
      </c>
      <c r="H41" s="63">
        <v>100000</v>
      </c>
      <c r="I41" s="63">
        <f>117500+19570+260</f>
        <v>137330</v>
      </c>
      <c r="J41" s="63"/>
      <c r="K41" s="63"/>
      <c r="L41" s="63"/>
      <c r="M41" s="63"/>
      <c r="N41" s="63"/>
      <c r="O41" s="63"/>
      <c r="P41" s="63">
        <v>80000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>
        <v>30000</v>
      </c>
      <c r="AF41" s="64"/>
      <c r="AG41" s="63">
        <f>SUM(G41:AE41)</f>
        <v>904830</v>
      </c>
    </row>
    <row r="42" spans="1:33" s="65" customFormat="1" ht="15.75">
      <c r="A42" s="60"/>
      <c r="B42" s="61" t="s">
        <v>230</v>
      </c>
      <c r="C42" s="62" t="s">
        <v>231</v>
      </c>
      <c r="D42" s="62" t="s">
        <v>225</v>
      </c>
      <c r="E42" s="62" t="s">
        <v>179</v>
      </c>
      <c r="F42" s="62" t="s">
        <v>180</v>
      </c>
      <c r="G42" s="63">
        <v>70000</v>
      </c>
      <c r="H42" s="63"/>
      <c r="I42" s="63">
        <v>10000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>
        <v>15400</v>
      </c>
      <c r="AC42" s="63"/>
      <c r="AD42" s="63"/>
      <c r="AE42" s="63"/>
      <c r="AF42" s="64"/>
      <c r="AG42" s="63">
        <f>SUM(G42:AE42)</f>
        <v>95400</v>
      </c>
    </row>
    <row r="43" spans="1:33" s="65" customFormat="1" ht="15.75">
      <c r="A43" s="60"/>
      <c r="B43" s="61"/>
      <c r="C43" s="62"/>
      <c r="D43" s="62"/>
      <c r="E43" s="62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4"/>
      <c r="AG43" s="63"/>
    </row>
    <row r="44" spans="1:34" ht="15.75">
      <c r="A44" s="55">
        <v>4</v>
      </c>
      <c r="B44" s="56" t="s">
        <v>232</v>
      </c>
      <c r="C44" s="57" t="s">
        <v>233</v>
      </c>
      <c r="D44" s="57" t="s">
        <v>174</v>
      </c>
      <c r="E44" s="57" t="s">
        <v>175</v>
      </c>
      <c r="F44" s="57" t="s">
        <v>174</v>
      </c>
      <c r="G44" s="58">
        <f aca="true" t="shared" si="6" ref="G44:AE44">SUM(G45:G46)</f>
        <v>27000</v>
      </c>
      <c r="H44" s="58">
        <f t="shared" si="6"/>
        <v>0</v>
      </c>
      <c r="I44" s="58">
        <f t="shared" si="6"/>
        <v>19000</v>
      </c>
      <c r="J44" s="58">
        <f t="shared" si="6"/>
        <v>0</v>
      </c>
      <c r="K44" s="58">
        <f t="shared" si="6"/>
        <v>0</v>
      </c>
      <c r="L44" s="58">
        <f t="shared" si="6"/>
        <v>0</v>
      </c>
      <c r="M44" s="58">
        <f t="shared" si="6"/>
        <v>0</v>
      </c>
      <c r="N44" s="58">
        <f t="shared" si="6"/>
        <v>0</v>
      </c>
      <c r="O44" s="58">
        <f t="shared" si="6"/>
        <v>0</v>
      </c>
      <c r="P44" s="58">
        <f t="shared" si="6"/>
        <v>0</v>
      </c>
      <c r="Q44" s="58">
        <f t="shared" si="6"/>
        <v>0</v>
      </c>
      <c r="R44" s="58">
        <f t="shared" si="6"/>
        <v>0</v>
      </c>
      <c r="S44" s="58">
        <f t="shared" si="6"/>
        <v>0</v>
      </c>
      <c r="T44" s="58">
        <f t="shared" si="6"/>
        <v>0</v>
      </c>
      <c r="U44" s="58">
        <f t="shared" si="6"/>
        <v>0</v>
      </c>
      <c r="V44" s="58">
        <f t="shared" si="6"/>
        <v>0</v>
      </c>
      <c r="W44" s="58">
        <f t="shared" si="6"/>
        <v>0</v>
      </c>
      <c r="X44" s="58">
        <f t="shared" si="6"/>
        <v>0</v>
      </c>
      <c r="Y44" s="58">
        <f t="shared" si="6"/>
        <v>0</v>
      </c>
      <c r="Z44" s="58">
        <f t="shared" si="6"/>
        <v>0</v>
      </c>
      <c r="AA44" s="58">
        <f t="shared" si="6"/>
        <v>0</v>
      </c>
      <c r="AB44" s="58">
        <f t="shared" si="6"/>
        <v>0</v>
      </c>
      <c r="AC44" s="58">
        <f t="shared" si="6"/>
        <v>0</v>
      </c>
      <c r="AD44" s="58">
        <f t="shared" si="6"/>
        <v>0</v>
      </c>
      <c r="AE44" s="58">
        <f t="shared" si="6"/>
        <v>0</v>
      </c>
      <c r="AF44" s="58"/>
      <c r="AG44" s="58">
        <f>SUM(G44:AE44)</f>
        <v>46000</v>
      </c>
      <c r="AH44" s="88">
        <f>SUM(AG45:AG46)</f>
        <v>46000</v>
      </c>
    </row>
    <row r="45" spans="1:33" s="65" customFormat="1" ht="15.75">
      <c r="A45" s="60"/>
      <c r="B45" s="61" t="s">
        <v>234</v>
      </c>
      <c r="C45" s="62" t="s">
        <v>235</v>
      </c>
      <c r="D45" s="62" t="s">
        <v>60</v>
      </c>
      <c r="E45" s="62" t="s">
        <v>236</v>
      </c>
      <c r="F45" s="62" t="s">
        <v>227</v>
      </c>
      <c r="G45" s="63">
        <v>15000</v>
      </c>
      <c r="H45" s="63"/>
      <c r="I45" s="63">
        <v>14000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4"/>
      <c r="AG45" s="63">
        <f>SUM(G45:AE45)</f>
        <v>29000</v>
      </c>
    </row>
    <row r="46" spans="1:33" s="65" customFormat="1" ht="15.75">
      <c r="A46" s="60"/>
      <c r="B46" s="61" t="s">
        <v>237</v>
      </c>
      <c r="C46" s="62" t="s">
        <v>238</v>
      </c>
      <c r="D46" s="62" t="s">
        <v>60</v>
      </c>
      <c r="E46" s="62" t="s">
        <v>179</v>
      </c>
      <c r="F46" s="62" t="s">
        <v>180</v>
      </c>
      <c r="G46" s="63">
        <v>12000</v>
      </c>
      <c r="H46" s="63"/>
      <c r="I46" s="63">
        <v>5000</v>
      </c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4"/>
      <c r="AG46" s="63">
        <f>SUM(G46:AE46)</f>
        <v>17000</v>
      </c>
    </row>
    <row r="47" spans="1:33" s="65" customFormat="1" ht="15.75">
      <c r="A47" s="60"/>
      <c r="B47" s="61"/>
      <c r="C47" s="62"/>
      <c r="D47" s="62"/>
      <c r="E47" s="62"/>
      <c r="F47" s="62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4"/>
      <c r="AG47" s="63"/>
    </row>
    <row r="48" spans="1:34" s="12" customFormat="1" ht="15.75">
      <c r="A48" s="55">
        <v>5</v>
      </c>
      <c r="B48" s="56" t="s">
        <v>239</v>
      </c>
      <c r="C48" s="57" t="s">
        <v>240</v>
      </c>
      <c r="D48" s="57" t="s">
        <v>174</v>
      </c>
      <c r="E48" s="57" t="s">
        <v>175</v>
      </c>
      <c r="F48" s="57" t="s">
        <v>174</v>
      </c>
      <c r="G48" s="58">
        <f aca="true" t="shared" si="7" ref="G48:AE48">SUM(G49:G55)</f>
        <v>1039500</v>
      </c>
      <c r="H48" s="58">
        <f t="shared" si="7"/>
        <v>0</v>
      </c>
      <c r="I48" s="58">
        <f t="shared" si="7"/>
        <v>190500</v>
      </c>
      <c r="J48" s="58">
        <f t="shared" si="7"/>
        <v>0</v>
      </c>
      <c r="K48" s="58">
        <f t="shared" si="7"/>
        <v>0</v>
      </c>
      <c r="L48" s="58">
        <f t="shared" si="7"/>
        <v>0</v>
      </c>
      <c r="M48" s="58">
        <f t="shared" si="7"/>
        <v>0</v>
      </c>
      <c r="N48" s="58">
        <f t="shared" si="7"/>
        <v>0</v>
      </c>
      <c r="O48" s="58">
        <f t="shared" si="7"/>
        <v>0</v>
      </c>
      <c r="P48" s="58">
        <f t="shared" si="7"/>
        <v>0</v>
      </c>
      <c r="Q48" s="58">
        <f t="shared" si="7"/>
        <v>0</v>
      </c>
      <c r="R48" s="58">
        <f t="shared" si="7"/>
        <v>0</v>
      </c>
      <c r="S48" s="58">
        <f t="shared" si="7"/>
        <v>0</v>
      </c>
      <c r="T48" s="58">
        <f t="shared" si="7"/>
        <v>0</v>
      </c>
      <c r="U48" s="58">
        <f t="shared" si="7"/>
        <v>0</v>
      </c>
      <c r="V48" s="58">
        <f t="shared" si="7"/>
        <v>0</v>
      </c>
      <c r="W48" s="58">
        <f t="shared" si="7"/>
        <v>0</v>
      </c>
      <c r="X48" s="58">
        <f t="shared" si="7"/>
        <v>0</v>
      </c>
      <c r="Y48" s="58">
        <f t="shared" si="7"/>
        <v>0</v>
      </c>
      <c r="Z48" s="58">
        <f t="shared" si="7"/>
        <v>0</v>
      </c>
      <c r="AA48" s="58">
        <f t="shared" si="7"/>
        <v>0</v>
      </c>
      <c r="AB48" s="58">
        <f t="shared" si="7"/>
        <v>0</v>
      </c>
      <c r="AC48" s="58">
        <f t="shared" si="7"/>
        <v>0</v>
      </c>
      <c r="AD48" s="58">
        <f t="shared" si="7"/>
        <v>0</v>
      </c>
      <c r="AE48" s="58">
        <f t="shared" si="7"/>
        <v>0</v>
      </c>
      <c r="AF48" s="89"/>
      <c r="AG48" s="58">
        <f aca="true" t="shared" si="8" ref="AG48:AG55">SUM(G48:AE48)</f>
        <v>1230000</v>
      </c>
      <c r="AH48" s="74">
        <f>SUM(AG49:AG55)</f>
        <v>1230000</v>
      </c>
    </row>
    <row r="49" spans="1:34" s="65" customFormat="1" ht="15.75">
      <c r="A49" s="66"/>
      <c r="B49" s="69" t="s">
        <v>241</v>
      </c>
      <c r="C49" s="90" t="s">
        <v>242</v>
      </c>
      <c r="D49" s="90" t="s">
        <v>243</v>
      </c>
      <c r="E49" s="90" t="s">
        <v>244</v>
      </c>
      <c r="F49" s="90" t="s">
        <v>227</v>
      </c>
      <c r="G49" s="67">
        <v>315000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8"/>
      <c r="AG49" s="63">
        <f t="shared" si="8"/>
        <v>315000</v>
      </c>
      <c r="AH49" s="86"/>
    </row>
    <row r="50" spans="1:34" s="65" customFormat="1" ht="15.75" hidden="1">
      <c r="A50" s="66"/>
      <c r="B50" s="69" t="s">
        <v>241</v>
      </c>
      <c r="C50" s="90" t="s">
        <v>245</v>
      </c>
      <c r="D50" s="90" t="s">
        <v>243</v>
      </c>
      <c r="E50" s="90" t="s">
        <v>244</v>
      </c>
      <c r="F50" s="90" t="s">
        <v>227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8"/>
      <c r="AG50" s="63">
        <f t="shared" si="8"/>
        <v>0</v>
      </c>
      <c r="AH50" s="86"/>
    </row>
    <row r="51" spans="1:33" s="65" customFormat="1" ht="15.75" hidden="1">
      <c r="A51" s="60"/>
      <c r="B51" s="61" t="s">
        <v>246</v>
      </c>
      <c r="C51" s="90" t="s">
        <v>242</v>
      </c>
      <c r="D51" s="90" t="s">
        <v>243</v>
      </c>
      <c r="E51" s="90" t="s">
        <v>244</v>
      </c>
      <c r="F51" s="90" t="s">
        <v>227</v>
      </c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8"/>
      <c r="AG51" s="63">
        <f t="shared" si="8"/>
        <v>0</v>
      </c>
    </row>
    <row r="52" spans="1:33" s="65" customFormat="1" ht="15.75">
      <c r="A52" s="60"/>
      <c r="B52" s="61" t="s">
        <v>246</v>
      </c>
      <c r="C52" s="90" t="s">
        <v>245</v>
      </c>
      <c r="D52" s="90" t="s">
        <v>243</v>
      </c>
      <c r="E52" s="90" t="s">
        <v>244</v>
      </c>
      <c r="F52" s="90" t="s">
        <v>227</v>
      </c>
      <c r="G52" s="67">
        <v>150000</v>
      </c>
      <c r="H52" s="67"/>
      <c r="I52" s="67">
        <v>40000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8"/>
      <c r="AG52" s="63">
        <f t="shared" si="8"/>
        <v>190000</v>
      </c>
    </row>
    <row r="53" spans="1:34" s="65" customFormat="1" ht="15.75">
      <c r="A53" s="60"/>
      <c r="B53" s="69" t="s">
        <v>241</v>
      </c>
      <c r="C53" s="90" t="s">
        <v>245</v>
      </c>
      <c r="D53" s="90" t="s">
        <v>243</v>
      </c>
      <c r="E53" s="90" t="s">
        <v>281</v>
      </c>
      <c r="F53" s="90" t="s">
        <v>227</v>
      </c>
      <c r="G53" s="67">
        <v>533500</v>
      </c>
      <c r="H53" s="67"/>
      <c r="I53" s="67">
        <v>139800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63">
        <f t="shared" si="8"/>
        <v>673300</v>
      </c>
      <c r="AH53" s="86"/>
    </row>
    <row r="54" spans="1:33" s="65" customFormat="1" ht="15.75">
      <c r="A54" s="60"/>
      <c r="B54" s="61" t="s">
        <v>246</v>
      </c>
      <c r="C54" s="90" t="s">
        <v>245</v>
      </c>
      <c r="D54" s="90" t="s">
        <v>243</v>
      </c>
      <c r="E54" s="90" t="s">
        <v>281</v>
      </c>
      <c r="F54" s="90" t="s">
        <v>227</v>
      </c>
      <c r="G54" s="67">
        <v>41000</v>
      </c>
      <c r="H54" s="67"/>
      <c r="I54" s="67">
        <v>10700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  <c r="AG54" s="63">
        <f t="shared" si="8"/>
        <v>51700</v>
      </c>
    </row>
    <row r="55" spans="1:33" s="65" customFormat="1" ht="15.75">
      <c r="A55" s="60"/>
      <c r="B55" s="61"/>
      <c r="C55" s="90"/>
      <c r="D55" s="90"/>
      <c r="E55" s="90"/>
      <c r="F55" s="90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8"/>
      <c r="AG55" s="63">
        <f t="shared" si="8"/>
        <v>0</v>
      </c>
    </row>
    <row r="56" spans="1:33" s="65" customFormat="1" ht="15.75">
      <c r="A56" s="66"/>
      <c r="B56" s="69"/>
      <c r="C56" s="90"/>
      <c r="D56" s="90"/>
      <c r="E56" s="90"/>
      <c r="F56" s="9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8"/>
      <c r="AG56" s="67"/>
    </row>
    <row r="57" spans="1:34" s="65" customFormat="1" ht="15.75">
      <c r="A57" s="91">
        <v>6</v>
      </c>
      <c r="B57" s="92" t="s">
        <v>250</v>
      </c>
      <c r="C57" s="93" t="s">
        <v>251</v>
      </c>
      <c r="D57" s="93" t="s">
        <v>174</v>
      </c>
      <c r="E57" s="93" t="s">
        <v>175</v>
      </c>
      <c r="F57" s="93" t="s">
        <v>174</v>
      </c>
      <c r="G57" s="73">
        <f aca="true" t="shared" si="9" ref="G57:AE57">SUM(G58:G58)</f>
        <v>0</v>
      </c>
      <c r="H57" s="73">
        <f t="shared" si="9"/>
        <v>0</v>
      </c>
      <c r="I57" s="73">
        <f t="shared" si="9"/>
        <v>0</v>
      </c>
      <c r="J57" s="73">
        <f t="shared" si="9"/>
        <v>0</v>
      </c>
      <c r="K57" s="73">
        <f t="shared" si="9"/>
        <v>0</v>
      </c>
      <c r="L57" s="73">
        <f t="shared" si="9"/>
        <v>0</v>
      </c>
      <c r="M57" s="73">
        <f t="shared" si="9"/>
        <v>0</v>
      </c>
      <c r="N57" s="73">
        <f t="shared" si="9"/>
        <v>0</v>
      </c>
      <c r="O57" s="73">
        <f t="shared" si="9"/>
        <v>0</v>
      </c>
      <c r="P57" s="73">
        <f t="shared" si="9"/>
        <v>0</v>
      </c>
      <c r="Q57" s="73">
        <f t="shared" si="9"/>
        <v>0</v>
      </c>
      <c r="R57" s="73">
        <f t="shared" si="9"/>
        <v>0</v>
      </c>
      <c r="S57" s="73">
        <f t="shared" si="9"/>
        <v>0</v>
      </c>
      <c r="T57" s="73">
        <f t="shared" si="9"/>
        <v>0</v>
      </c>
      <c r="U57" s="73">
        <f t="shared" si="9"/>
        <v>0</v>
      </c>
      <c r="V57" s="73">
        <f t="shared" si="9"/>
        <v>204100</v>
      </c>
      <c r="W57" s="73">
        <f t="shared" si="9"/>
        <v>0</v>
      </c>
      <c r="X57" s="73">
        <f t="shared" si="9"/>
        <v>0</v>
      </c>
      <c r="Y57" s="73">
        <f t="shared" si="9"/>
        <v>0</v>
      </c>
      <c r="Z57" s="73">
        <f t="shared" si="9"/>
        <v>0</v>
      </c>
      <c r="AA57" s="73">
        <f t="shared" si="9"/>
        <v>0</v>
      </c>
      <c r="AB57" s="73">
        <f t="shared" si="9"/>
        <v>0</v>
      </c>
      <c r="AC57" s="73">
        <f t="shared" si="9"/>
        <v>0</v>
      </c>
      <c r="AD57" s="73">
        <f t="shared" si="9"/>
        <v>0</v>
      </c>
      <c r="AE57" s="73">
        <f t="shared" si="9"/>
        <v>0</v>
      </c>
      <c r="AF57" s="68"/>
      <c r="AG57" s="73">
        <f>SUM(G57:AE57)</f>
        <v>204100</v>
      </c>
      <c r="AH57" s="86">
        <f>SUM(AG58:AG58)</f>
        <v>204100</v>
      </c>
    </row>
    <row r="58" spans="1:34" s="65" customFormat="1" ht="31.5">
      <c r="A58" s="66"/>
      <c r="B58" s="69" t="s">
        <v>252</v>
      </c>
      <c r="C58" s="90" t="s">
        <v>253</v>
      </c>
      <c r="D58" s="90" t="s">
        <v>243</v>
      </c>
      <c r="E58" s="90" t="s">
        <v>254</v>
      </c>
      <c r="F58" s="90" t="s">
        <v>255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>
        <v>204100</v>
      </c>
      <c r="W58" s="67"/>
      <c r="X58" s="67"/>
      <c r="Y58" s="67"/>
      <c r="Z58" s="67"/>
      <c r="AA58" s="67"/>
      <c r="AB58" s="67"/>
      <c r="AC58" s="67"/>
      <c r="AD58" s="67"/>
      <c r="AE58" s="67"/>
      <c r="AF58" s="68"/>
      <c r="AG58" s="63">
        <f>SUM(G58:AE58)</f>
        <v>204100</v>
      </c>
      <c r="AH58" s="86"/>
    </row>
    <row r="59" spans="1:33" s="65" customFormat="1" ht="15.75">
      <c r="A59" s="66"/>
      <c r="B59" s="69"/>
      <c r="C59" s="90"/>
      <c r="D59" s="90"/>
      <c r="E59" s="90"/>
      <c r="F59" s="90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8"/>
      <c r="AG59" s="67"/>
    </row>
    <row r="60" spans="1:34" s="65" customFormat="1" ht="31.5">
      <c r="A60" s="91">
        <v>7</v>
      </c>
      <c r="B60" s="92" t="s">
        <v>256</v>
      </c>
      <c r="C60" s="93" t="s">
        <v>257</v>
      </c>
      <c r="D60" s="93" t="s">
        <v>174</v>
      </c>
      <c r="E60" s="93" t="s">
        <v>175</v>
      </c>
      <c r="F60" s="93" t="s">
        <v>174</v>
      </c>
      <c r="G60" s="73">
        <f aca="true" t="shared" si="10" ref="G60:AE60">SUM(G61:G63)</f>
        <v>0</v>
      </c>
      <c r="H60" s="73">
        <f t="shared" si="10"/>
        <v>0</v>
      </c>
      <c r="I60" s="73">
        <f t="shared" si="10"/>
        <v>0</v>
      </c>
      <c r="J60" s="73">
        <f t="shared" si="10"/>
        <v>0</v>
      </c>
      <c r="K60" s="73">
        <f t="shared" si="10"/>
        <v>0</v>
      </c>
      <c r="L60" s="73">
        <f t="shared" si="10"/>
        <v>0</v>
      </c>
      <c r="M60" s="73">
        <f t="shared" si="10"/>
        <v>0</v>
      </c>
      <c r="N60" s="73">
        <f t="shared" si="10"/>
        <v>0</v>
      </c>
      <c r="O60" s="73">
        <f t="shared" si="10"/>
        <v>0</v>
      </c>
      <c r="P60" s="73">
        <f t="shared" si="10"/>
        <v>0</v>
      </c>
      <c r="Q60" s="73">
        <f t="shared" si="10"/>
        <v>0</v>
      </c>
      <c r="R60" s="73">
        <f t="shared" si="10"/>
        <v>0</v>
      </c>
      <c r="S60" s="73">
        <f t="shared" si="10"/>
        <v>0</v>
      </c>
      <c r="T60" s="73">
        <f t="shared" si="10"/>
        <v>0</v>
      </c>
      <c r="U60" s="73">
        <f t="shared" si="10"/>
        <v>490270</v>
      </c>
      <c r="V60" s="73">
        <f t="shared" si="10"/>
        <v>0</v>
      </c>
      <c r="W60" s="73">
        <f t="shared" si="10"/>
        <v>0</v>
      </c>
      <c r="X60" s="73">
        <f t="shared" si="10"/>
        <v>0</v>
      </c>
      <c r="Y60" s="73">
        <f t="shared" si="10"/>
        <v>0</v>
      </c>
      <c r="Z60" s="73">
        <f t="shared" si="10"/>
        <v>0</v>
      </c>
      <c r="AA60" s="73">
        <f t="shared" si="10"/>
        <v>0</v>
      </c>
      <c r="AB60" s="73">
        <f t="shared" si="10"/>
        <v>0</v>
      </c>
      <c r="AC60" s="73">
        <f t="shared" si="10"/>
        <v>0</v>
      </c>
      <c r="AD60" s="73">
        <f t="shared" si="10"/>
        <v>0</v>
      </c>
      <c r="AE60" s="73">
        <f t="shared" si="10"/>
        <v>0</v>
      </c>
      <c r="AF60" s="68"/>
      <c r="AG60" s="73">
        <f>SUM(G60:AE60)</f>
        <v>490270</v>
      </c>
      <c r="AH60" s="86">
        <f>SUM(AG61:AG63)</f>
        <v>490270</v>
      </c>
    </row>
    <row r="61" spans="1:33" s="65" customFormat="1" ht="31.5">
      <c r="A61" s="66"/>
      <c r="B61" s="69" t="s">
        <v>258</v>
      </c>
      <c r="C61" s="90" t="s">
        <v>259</v>
      </c>
      <c r="D61" s="90" t="s">
        <v>178</v>
      </c>
      <c r="E61" s="90" t="s">
        <v>260</v>
      </c>
      <c r="F61" s="90" t="s">
        <v>261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>
        <v>100000</v>
      </c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8"/>
      <c r="AG61" s="63">
        <f>SUM(G61:AE61)</f>
        <v>100000</v>
      </c>
    </row>
    <row r="62" spans="1:33" s="65" customFormat="1" ht="62.25" customHeight="1">
      <c r="A62" s="66"/>
      <c r="B62" s="94" t="s">
        <v>262</v>
      </c>
      <c r="C62" s="90" t="s">
        <v>259</v>
      </c>
      <c r="D62" s="90" t="s">
        <v>178</v>
      </c>
      <c r="E62" s="90" t="s">
        <v>263</v>
      </c>
      <c r="F62" s="90" t="s">
        <v>261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>
        <f>274300+56070</f>
        <v>330370</v>
      </c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8"/>
      <c r="AG62" s="63">
        <f>SUM(G62:AE62)</f>
        <v>330370</v>
      </c>
    </row>
    <row r="63" spans="1:33" s="65" customFormat="1" ht="63.75">
      <c r="A63" s="66"/>
      <c r="B63" s="94" t="s">
        <v>282</v>
      </c>
      <c r="C63" s="90" t="s">
        <v>283</v>
      </c>
      <c r="D63" s="90" t="s">
        <v>178</v>
      </c>
      <c r="E63" s="90" t="s">
        <v>284</v>
      </c>
      <c r="F63" s="90" t="s">
        <v>285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>
        <v>59900</v>
      </c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8"/>
      <c r="AG63" s="63">
        <f>SUM(G63:AE63)</f>
        <v>59900</v>
      </c>
    </row>
    <row r="64" spans="1:34" s="12" customFormat="1" ht="15.75">
      <c r="A64" s="70"/>
      <c r="B64" s="95" t="s">
        <v>268</v>
      </c>
      <c r="C64" s="96"/>
      <c r="D64" s="96"/>
      <c r="E64" s="96"/>
      <c r="F64" s="97"/>
      <c r="G64" s="80">
        <f aca="true" t="shared" si="11" ref="G64:AE64">G16+G24+G38+G48+G57+G44+G29+G60</f>
        <v>2882000</v>
      </c>
      <c r="H64" s="80">
        <f t="shared" si="11"/>
        <v>179000</v>
      </c>
      <c r="I64" s="80">
        <f t="shared" si="11"/>
        <v>608430</v>
      </c>
      <c r="J64" s="80">
        <f t="shared" si="11"/>
        <v>46000</v>
      </c>
      <c r="K64" s="80">
        <f t="shared" si="11"/>
        <v>2500</v>
      </c>
      <c r="L64" s="80">
        <f t="shared" si="11"/>
        <v>0</v>
      </c>
      <c r="M64" s="80">
        <f t="shared" si="11"/>
        <v>0</v>
      </c>
      <c r="N64" s="80">
        <f t="shared" si="11"/>
        <v>0</v>
      </c>
      <c r="O64" s="80">
        <f t="shared" si="11"/>
        <v>0</v>
      </c>
      <c r="P64" s="80">
        <f t="shared" si="11"/>
        <v>90000</v>
      </c>
      <c r="Q64" s="80">
        <f t="shared" si="11"/>
        <v>87700</v>
      </c>
      <c r="R64" s="80">
        <f t="shared" si="11"/>
        <v>0</v>
      </c>
      <c r="S64" s="80">
        <f t="shared" si="11"/>
        <v>0</v>
      </c>
      <c r="T64" s="80">
        <f t="shared" si="11"/>
        <v>1661000</v>
      </c>
      <c r="U64" s="80">
        <f t="shared" si="11"/>
        <v>490270</v>
      </c>
      <c r="V64" s="80">
        <f t="shared" si="11"/>
        <v>204100</v>
      </c>
      <c r="W64" s="80">
        <f t="shared" si="11"/>
        <v>0</v>
      </c>
      <c r="X64" s="80">
        <f t="shared" si="11"/>
        <v>20000</v>
      </c>
      <c r="Y64" s="80">
        <f t="shared" si="11"/>
        <v>972000</v>
      </c>
      <c r="Z64" s="80">
        <f t="shared" si="11"/>
        <v>0</v>
      </c>
      <c r="AA64" s="80">
        <f t="shared" si="11"/>
        <v>0</v>
      </c>
      <c r="AB64" s="80">
        <f t="shared" si="11"/>
        <v>15400</v>
      </c>
      <c r="AC64" s="80">
        <f t="shared" si="11"/>
        <v>50000</v>
      </c>
      <c r="AD64" s="80">
        <f t="shared" si="11"/>
        <v>65100</v>
      </c>
      <c r="AE64" s="80">
        <f t="shared" si="11"/>
        <v>80000</v>
      </c>
      <c r="AF64" s="80" t="str">
        <f>"#REF!+AF38+AF16"</f>
        <v>#REF!+AF38+AF16</v>
      </c>
      <c r="AG64" s="80">
        <f>AG38+AG16+AG35+AG29+AG24+AG48+AG57+AG44+AG60</f>
        <v>7453500</v>
      </c>
      <c r="AH64" s="98">
        <f>SUM(AH16:AH62)</f>
        <v>7453500</v>
      </c>
    </row>
    <row r="65" spans="1:47" ht="15.75">
      <c r="A65" s="99"/>
      <c r="B65" s="100"/>
      <c r="C65" s="101"/>
      <c r="D65" s="101"/>
      <c r="E65" s="101"/>
      <c r="F65" s="102"/>
      <c r="G65" s="102"/>
      <c r="H65" s="166"/>
      <c r="I65" s="166"/>
      <c r="J65" s="166"/>
      <c r="K65" s="166"/>
      <c r="L65" s="166"/>
      <c r="M65" s="166"/>
      <c r="N65" s="166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1"/>
      <c r="AG65" s="102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</row>
    <row r="66" spans="1:47" ht="15.75">
      <c r="A66" s="103"/>
      <c r="B66" s="104"/>
      <c r="C66" s="105"/>
      <c r="D66" s="105"/>
      <c r="E66" s="105"/>
      <c r="F66" s="106"/>
      <c r="G66" s="106"/>
      <c r="H66" s="166"/>
      <c r="I66" s="166"/>
      <c r="J66" s="166"/>
      <c r="K66" s="166"/>
      <c r="L66" s="166"/>
      <c r="M66" s="166"/>
      <c r="N66" s="16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5"/>
      <c r="AG66" s="107">
        <f>SUM(G64:AE64)</f>
        <v>7453500</v>
      </c>
      <c r="AH66" s="108"/>
      <c r="AI66" s="108"/>
      <c r="AJ66" s="108"/>
      <c r="AK66" s="108"/>
      <c r="AL66" s="108"/>
      <c r="AM66" s="108"/>
      <c r="AN66" s="108"/>
      <c r="AO66" s="65"/>
      <c r="AP66" s="65"/>
      <c r="AQ66" s="65"/>
      <c r="AR66" s="65"/>
      <c r="AS66" s="65"/>
      <c r="AT66" s="65"/>
      <c r="AU66" s="65"/>
    </row>
    <row r="67" spans="1:47" ht="15.75">
      <c r="A67" s="103"/>
      <c r="B67" s="104"/>
      <c r="C67" s="105"/>
      <c r="D67" s="105"/>
      <c r="E67" s="105"/>
      <c r="F67" s="106"/>
      <c r="G67" s="107"/>
      <c r="H67" s="167"/>
      <c r="I67" s="167"/>
      <c r="J67" s="167"/>
      <c r="K67" s="167"/>
      <c r="L67" s="167"/>
      <c r="M67" s="167"/>
      <c r="N67" s="167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5"/>
      <c r="AG67" s="106"/>
      <c r="AH67" s="108"/>
      <c r="AI67" s="108"/>
      <c r="AJ67" s="108"/>
      <c r="AK67" s="108"/>
      <c r="AL67" s="108"/>
      <c r="AM67" s="108"/>
      <c r="AN67" s="108"/>
      <c r="AO67" s="65"/>
      <c r="AP67" s="65"/>
      <c r="AQ67" s="65"/>
      <c r="AR67" s="65"/>
      <c r="AS67" s="65"/>
      <c r="AT67" s="65"/>
      <c r="AU67" s="65"/>
    </row>
    <row r="68" spans="1:47" ht="15.75">
      <c r="A68" s="103"/>
      <c r="B68" s="105"/>
      <c r="C68" s="105"/>
      <c r="D68" s="105"/>
      <c r="E68" s="105"/>
      <c r="F68" s="106"/>
      <c r="G68" s="106"/>
      <c r="H68" s="167"/>
      <c r="I68" s="167"/>
      <c r="J68" s="167"/>
      <c r="K68" s="167"/>
      <c r="L68" s="167"/>
      <c r="M68" s="167"/>
      <c r="N68" s="167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5"/>
      <c r="AG68" s="106"/>
      <c r="AH68" s="108"/>
      <c r="AI68" s="108"/>
      <c r="AJ68" s="108"/>
      <c r="AK68" s="108"/>
      <c r="AL68" s="108"/>
      <c r="AM68" s="108"/>
      <c r="AN68" s="108"/>
      <c r="AO68" s="65"/>
      <c r="AP68" s="65"/>
      <c r="AQ68" s="65"/>
      <c r="AR68" s="65"/>
      <c r="AS68" s="65"/>
      <c r="AT68" s="65"/>
      <c r="AU68" s="65"/>
    </row>
    <row r="69" spans="1:47" ht="18.75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</row>
    <row r="70" spans="1:47" s="12" customFormat="1" ht="15.75">
      <c r="A70" s="109"/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0"/>
      <c r="AG70" s="111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</row>
    <row r="71" spans="1:47" ht="15.75">
      <c r="A71" s="109"/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0"/>
      <c r="AG71" s="111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</row>
    <row r="72" spans="1:47" ht="15.75">
      <c r="A72" s="109"/>
      <c r="B72" s="112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0"/>
      <c r="AG72" s="111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</row>
    <row r="73" spans="1:47" ht="46.5" customHeight="1">
      <c r="A73" s="109"/>
      <c r="B73" s="112"/>
      <c r="C73" s="111"/>
      <c r="D73" s="111"/>
      <c r="E73" s="113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0"/>
      <c r="AG73" s="111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</row>
    <row r="74" spans="1:47" ht="15.75">
      <c r="A74" s="109"/>
      <c r="B74" s="112"/>
      <c r="C74" s="111"/>
      <c r="D74" s="111"/>
      <c r="E74" s="113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0"/>
      <c r="AG74" s="111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</row>
    <row r="75" spans="1:47" ht="15.75">
      <c r="A75" s="169"/>
      <c r="B75" s="169"/>
      <c r="C75" s="110"/>
      <c r="D75" s="110"/>
      <c r="E75" s="114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0"/>
      <c r="AG75" s="111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</row>
    <row r="76" spans="1:47" ht="15.75">
      <c r="A76" s="115"/>
      <c r="B76" s="116"/>
      <c r="C76" s="116"/>
      <c r="D76" s="116"/>
      <c r="E76" s="117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6"/>
      <c r="AG76" s="118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</row>
    <row r="77" spans="1:33" ht="15.75">
      <c r="A77" s="119"/>
      <c r="B77" s="120"/>
      <c r="C77" s="120"/>
      <c r="D77" s="120"/>
      <c r="E77" s="121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0"/>
      <c r="AG77" s="122"/>
    </row>
    <row r="78" spans="1:33" ht="15.75">
      <c r="A78" s="119"/>
      <c r="B78" s="120"/>
      <c r="C78" s="120"/>
      <c r="D78" s="120"/>
      <c r="E78" s="121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0"/>
      <c r="AG78" s="122"/>
    </row>
    <row r="79" spans="1:33" ht="15.75">
      <c r="A79" s="119"/>
      <c r="B79" s="120"/>
      <c r="C79" s="120"/>
      <c r="D79" s="120"/>
      <c r="E79" s="121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0"/>
      <c r="AG79" s="120"/>
    </row>
    <row r="80" spans="1:33" ht="15.75">
      <c r="A80" s="119"/>
      <c r="B80" s="120"/>
      <c r="C80" s="120"/>
      <c r="D80" s="120"/>
      <c r="E80" s="121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0"/>
      <c r="AG80" s="120"/>
    </row>
    <row r="81" spans="1:33" ht="15.75">
      <c r="A81" s="119"/>
      <c r="B81" s="120"/>
      <c r="C81" s="120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0"/>
      <c r="AG81" s="120"/>
    </row>
    <row r="82" spans="1:33" ht="15.75">
      <c r="A82" s="119"/>
      <c r="B82" s="120"/>
      <c r="C82" s="120"/>
      <c r="D82" s="120"/>
      <c r="E82" s="121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0"/>
      <c r="AG82" s="120"/>
    </row>
    <row r="83" spans="1:33" ht="15.75">
      <c r="A83" s="119"/>
      <c r="B83" s="120"/>
      <c r="C83" s="120"/>
      <c r="D83" s="120"/>
      <c r="E83" s="121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0"/>
      <c r="AG83" s="120"/>
    </row>
    <row r="84" spans="1:33" ht="15.75">
      <c r="A84" s="119"/>
      <c r="B84" s="120"/>
      <c r="C84" s="120"/>
      <c r="D84" s="120"/>
      <c r="E84" s="121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0"/>
      <c r="AG84" s="120"/>
    </row>
    <row r="85" spans="1:33" ht="15.75">
      <c r="A85" s="119"/>
      <c r="B85" s="120"/>
      <c r="C85" s="120"/>
      <c r="D85" s="120"/>
      <c r="E85" s="121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</row>
    <row r="86" spans="1:33" ht="15.75">
      <c r="A86" s="119"/>
      <c r="B86" s="120"/>
      <c r="C86" s="120"/>
      <c r="D86" s="120"/>
      <c r="E86" s="121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</row>
    <row r="87" spans="1:33" ht="15.75">
      <c r="A87" s="119"/>
      <c r="B87" s="120"/>
      <c r="C87" s="120"/>
      <c r="D87" s="120"/>
      <c r="E87" s="121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</row>
    <row r="88" spans="1:33" ht="24.75" customHeight="1">
      <c r="A88" s="119"/>
      <c r="B88" s="120"/>
      <c r="C88" s="120"/>
      <c r="D88" s="120"/>
      <c r="E88" s="123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</row>
    <row r="89" spans="1:33" ht="15.75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</row>
    <row r="90" spans="1:33" ht="15.75">
      <c r="A90" s="119"/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</row>
    <row r="91" spans="1:33" ht="15.75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</row>
    <row r="92" spans="1:33" ht="15.7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</row>
    <row r="93" spans="1:33" ht="15.7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</row>
    <row r="94" spans="1:33" ht="15.7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</row>
    <row r="95" spans="1:33" ht="15.7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</row>
    <row r="96" spans="1:33" ht="15.7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</row>
    <row r="97" spans="1:33" ht="15.75">
      <c r="A97" s="119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</row>
    <row r="98" spans="1:33" ht="15.75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</row>
    <row r="99" spans="1:33" ht="15.75">
      <c r="A99" s="119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</row>
    <row r="100" spans="1:33" ht="12.75">
      <c r="A100" s="124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</row>
    <row r="101" spans="1:33" ht="12.75">
      <c r="A101" s="124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</row>
    <row r="102" spans="1:33" ht="12.75">
      <c r="A102" s="124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</row>
    <row r="103" spans="1:33" ht="12.7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</row>
    <row r="104" spans="1:33" ht="12.7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</row>
    <row r="105" spans="1:33" ht="12.7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6"/>
    </row>
    <row r="106" spans="1:33" ht="12.7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6"/>
    </row>
    <row r="107" spans="1:33" ht="12.7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6"/>
    </row>
    <row r="108" spans="1:33" ht="12.75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6"/>
    </row>
    <row r="109" spans="1:33" ht="12.75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6"/>
    </row>
    <row r="110" spans="1:33" ht="12.75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6"/>
    </row>
    <row r="111" spans="1:33" ht="12.75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6"/>
    </row>
    <row r="112" spans="1:33" ht="12.75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6"/>
    </row>
    <row r="113" spans="1:33" ht="12.75">
      <c r="A113" s="124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6"/>
    </row>
    <row r="114" spans="1:33" ht="12.75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6"/>
    </row>
    <row r="115" spans="1:33" ht="12.75">
      <c r="A115" s="124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6"/>
    </row>
    <row r="116" spans="1:33" ht="12.75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6"/>
    </row>
    <row r="117" spans="1:33" ht="12.75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6"/>
    </row>
    <row r="118" spans="1:33" ht="12.75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6"/>
    </row>
    <row r="119" spans="1:33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6"/>
    </row>
    <row r="120" spans="1:33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6"/>
    </row>
    <row r="121" spans="1:33" ht="12.75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6"/>
    </row>
    <row r="122" spans="1:33" ht="12.75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6"/>
    </row>
    <row r="123" spans="1:33" ht="12.75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6"/>
    </row>
    <row r="124" spans="1:33" ht="12.75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6"/>
    </row>
    <row r="125" spans="1:33" ht="12.75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6"/>
    </row>
    <row r="126" spans="1:33" ht="12.75">
      <c r="A126" s="124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6"/>
    </row>
    <row r="127" spans="1:33" ht="12.75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6"/>
    </row>
    <row r="128" spans="1:33" ht="12.75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6"/>
    </row>
    <row r="129" spans="1:33" ht="12.75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6"/>
    </row>
    <row r="130" spans="1:33" ht="12.75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6"/>
    </row>
    <row r="131" spans="1:33" ht="12.75">
      <c r="A131" s="124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6"/>
    </row>
    <row r="132" spans="1:33" ht="12.75">
      <c r="A132" s="124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6"/>
    </row>
    <row r="133" spans="1:33" ht="12.75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6"/>
    </row>
    <row r="134" spans="1:33" ht="12.75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6"/>
    </row>
    <row r="135" spans="1:33" ht="12.75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6"/>
    </row>
    <row r="136" spans="1:33" ht="12.75">
      <c r="A136" s="124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6"/>
    </row>
    <row r="137" spans="1:33" ht="12.75">
      <c r="A137" s="124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6"/>
    </row>
    <row r="138" spans="1:33" ht="12.75">
      <c r="A138" s="124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6"/>
    </row>
    <row r="139" spans="1:33" ht="12.75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6"/>
    </row>
    <row r="140" spans="1:33" ht="12.75">
      <c r="A140" s="1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6"/>
    </row>
    <row r="141" spans="1:33" ht="12.75">
      <c r="A141" s="1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6"/>
    </row>
    <row r="142" spans="1:33" ht="12.75">
      <c r="A142" s="124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6"/>
    </row>
    <row r="143" spans="1:33" ht="12.75">
      <c r="A143" s="124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6"/>
    </row>
    <row r="144" spans="1:33" ht="12.75">
      <c r="A144" s="1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6"/>
    </row>
    <row r="145" spans="1:33" ht="12.75">
      <c r="A145" s="124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6"/>
    </row>
    <row r="146" spans="1:33" ht="12.75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6"/>
    </row>
    <row r="147" spans="1:33" ht="12.75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6"/>
    </row>
    <row r="148" spans="1:33" ht="12.75">
      <c r="A148" s="12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6"/>
    </row>
    <row r="149" spans="1:33" ht="12.75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6"/>
    </row>
    <row r="150" spans="1:33" ht="12.75">
      <c r="A150" s="12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6"/>
    </row>
    <row r="151" spans="1:33" ht="12.75">
      <c r="A151" s="12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6"/>
    </row>
    <row r="152" spans="1:33" ht="12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6"/>
    </row>
    <row r="153" spans="1:33" ht="12.75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6"/>
    </row>
    <row r="154" spans="1:33" ht="12.75">
      <c r="A154" s="124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6"/>
    </row>
    <row r="155" spans="1:33" ht="12.75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6"/>
    </row>
    <row r="156" spans="1:33" ht="12.75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6"/>
    </row>
    <row r="157" spans="1:33" ht="12.75">
      <c r="A157" s="124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6"/>
    </row>
    <row r="158" spans="1:33" ht="12.75">
      <c r="A158" s="124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6"/>
    </row>
    <row r="159" spans="1:33" ht="12.75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6"/>
    </row>
    <row r="160" spans="1:33" ht="12.75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6"/>
    </row>
    <row r="161" spans="1:33" ht="12.75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6"/>
    </row>
    <row r="162" spans="1:33" ht="12.75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6"/>
    </row>
    <row r="163" spans="1:33" ht="12.75">
      <c r="A163" s="124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6"/>
    </row>
    <row r="164" spans="1:33" ht="12.75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6"/>
    </row>
    <row r="165" spans="1:33" ht="12.75">
      <c r="A165" s="12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6"/>
    </row>
    <row r="166" spans="1:33" ht="12.75">
      <c r="A166" s="124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6"/>
    </row>
    <row r="167" spans="1:33" ht="12.75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6"/>
    </row>
    <row r="168" spans="1:33" ht="12.75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6"/>
    </row>
    <row r="169" spans="1:33" ht="12.75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6"/>
    </row>
    <row r="170" spans="1:33" ht="12.75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6"/>
    </row>
    <row r="171" spans="1:33" ht="12.75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6"/>
    </row>
    <row r="172" spans="1:33" ht="12.75">
      <c r="A172" s="124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6"/>
    </row>
    <row r="173" spans="1:33" ht="12.75">
      <c r="A173" s="124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6"/>
    </row>
    <row r="174" spans="1:33" ht="12.75">
      <c r="A174" s="12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6"/>
    </row>
    <row r="175" spans="1:33" ht="12.75">
      <c r="A175" s="124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6"/>
    </row>
    <row r="176" spans="1:33" ht="12.75">
      <c r="A176" s="124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6"/>
    </row>
    <row r="177" spans="1:33" ht="12.75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6"/>
    </row>
    <row r="178" spans="1:33" ht="12.75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6"/>
    </row>
    <row r="179" spans="1:33" ht="12.75">
      <c r="A179" s="124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6"/>
    </row>
    <row r="180" spans="1:33" ht="12.75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6"/>
    </row>
    <row r="181" spans="1:33" ht="12.7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6"/>
    </row>
    <row r="182" spans="1:33" ht="12.7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6"/>
    </row>
    <row r="183" spans="1:33" ht="12.75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6"/>
    </row>
    <row r="184" spans="1:33" ht="12.75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6"/>
    </row>
    <row r="185" spans="1:33" ht="12.75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6"/>
    </row>
    <row r="186" spans="1:33" ht="12.75">
      <c r="A186" s="124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6"/>
    </row>
    <row r="187" spans="1:33" ht="12.75">
      <c r="A187" s="12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6"/>
    </row>
    <row r="188" spans="1:33" ht="12.75">
      <c r="A188" s="124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6"/>
    </row>
    <row r="189" spans="1:33" ht="12.75">
      <c r="A189" s="124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6"/>
    </row>
    <row r="190" spans="1:33" ht="12.75">
      <c r="A190" s="124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6"/>
    </row>
    <row r="191" spans="1:33" ht="12.75">
      <c r="A191" s="124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6"/>
    </row>
    <row r="192" spans="1:33" ht="12.75">
      <c r="A192" s="124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6"/>
    </row>
    <row r="193" spans="1:33" ht="12.75">
      <c r="A193" s="124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6"/>
    </row>
    <row r="194" spans="1:33" ht="12.75">
      <c r="A194" s="124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6"/>
    </row>
  </sheetData>
  <sheetProtection selectLockedCells="1" selectUnlockedCells="1"/>
  <mergeCells count="40"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15:AG15"/>
    <mergeCell ref="H65:N66"/>
    <mergeCell ref="H67:N67"/>
    <mergeCell ref="H68:N68"/>
    <mergeCell ref="A69:AG69"/>
    <mergeCell ref="A75:B75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5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AT196"/>
  <sheetViews>
    <sheetView zoomScale="75" zoomScaleNormal="75" zoomScalePageLayoutView="0" workbookViewId="0" topLeftCell="A1">
      <selection activeCell="B10" sqref="B10"/>
    </sheetView>
  </sheetViews>
  <sheetFormatPr defaultColWidth="8.57421875" defaultRowHeight="12.75"/>
  <cols>
    <col min="1" max="1" width="4.00390625" style="48" customWidth="1"/>
    <col min="2" max="2" width="36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8515625" style="2" customWidth="1"/>
    <col min="7" max="7" width="11.00390625" style="2" customWidth="1"/>
    <col min="8" max="8" width="0" style="2" hidden="1" customWidth="1"/>
    <col min="9" max="9" width="14.57421875" style="2" customWidth="1"/>
    <col min="10" max="13" width="9.28125" style="2" customWidth="1"/>
    <col min="14" max="14" width="0" style="2" hidden="1" customWidth="1"/>
    <col min="15" max="17" width="9.28125" style="2" customWidth="1"/>
    <col min="18" max="18" width="10.28125" style="2" customWidth="1"/>
    <col min="19" max="19" width="9.28125" style="2" customWidth="1"/>
    <col min="20" max="20" width="11.00390625" style="2" customWidth="1"/>
    <col min="21" max="21" width="8.57421875" style="2" customWidth="1"/>
    <col min="22" max="22" width="0" style="2" hidden="1" customWidth="1"/>
    <col min="23" max="23" width="9.7109375" style="2" customWidth="1"/>
    <col min="24" max="25" width="0" style="2" hidden="1" customWidth="1"/>
    <col min="26" max="26" width="8.57421875" style="2" customWidth="1"/>
    <col min="27" max="27" width="0" style="2" hidden="1" customWidth="1"/>
    <col min="28" max="28" width="11.57421875" style="2" customWidth="1"/>
    <col min="29" max="29" width="8.8515625" style="2" customWidth="1"/>
    <col min="30" max="30" width="12.00390625" style="2" customWidth="1"/>
    <col min="31" max="31" width="0.2890625" style="2" customWidth="1"/>
    <col min="32" max="32" width="13.140625" style="2" customWidth="1"/>
    <col min="33" max="34" width="10.421875" style="2" customWidth="1"/>
    <col min="35" max="16384" width="8.57421875" style="2" customWidth="1"/>
  </cols>
  <sheetData>
    <row r="4" spans="1:32" ht="15.75">
      <c r="A4" s="49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1"/>
      <c r="P4" s="3"/>
      <c r="Q4" s="3"/>
      <c r="R4" s="3"/>
      <c r="S4" s="3"/>
      <c r="T4" s="3"/>
      <c r="U4" s="3" t="s">
        <v>139</v>
      </c>
      <c r="V4" s="3" t="s">
        <v>139</v>
      </c>
      <c r="W4" s="3"/>
      <c r="X4" s="3"/>
      <c r="Y4" s="3"/>
      <c r="Z4" s="3"/>
      <c r="AA4" s="3"/>
      <c r="AB4" s="3"/>
      <c r="AC4" s="1"/>
      <c r="AD4" s="3"/>
      <c r="AE4" s="3"/>
      <c r="AF4" s="3"/>
    </row>
    <row r="5" spans="1:32" ht="15.75">
      <c r="A5" s="49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1"/>
      <c r="P5" s="3"/>
      <c r="Q5" s="3"/>
      <c r="R5" s="3"/>
      <c r="S5" s="3"/>
      <c r="T5" s="3"/>
      <c r="U5" s="3" t="s">
        <v>32</v>
      </c>
      <c r="V5" s="3" t="s">
        <v>32</v>
      </c>
      <c r="W5" s="3"/>
      <c r="X5" s="3"/>
      <c r="Y5" s="3"/>
      <c r="Z5" s="3"/>
      <c r="AA5" s="3"/>
      <c r="AB5" s="3"/>
      <c r="AC5" s="1"/>
      <c r="AD5" s="3"/>
      <c r="AE5" s="3"/>
      <c r="AF5" s="3"/>
    </row>
    <row r="6" spans="1:32" ht="15.75">
      <c r="A6" s="49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1"/>
      <c r="P6" s="3"/>
      <c r="Q6" s="3"/>
      <c r="R6" s="3"/>
      <c r="S6" s="3"/>
      <c r="T6" s="3"/>
      <c r="U6" s="3" t="s">
        <v>140</v>
      </c>
      <c r="V6" s="3" t="s">
        <v>140</v>
      </c>
      <c r="W6" s="3"/>
      <c r="X6" s="3"/>
      <c r="Y6" s="3"/>
      <c r="Z6" s="3"/>
      <c r="AA6" s="3"/>
      <c r="AB6" s="3"/>
      <c r="AC6" s="1"/>
      <c r="AD6" s="3"/>
      <c r="AE6" s="3"/>
      <c r="AF6" s="3"/>
    </row>
    <row r="7" spans="1:32" ht="27" customHeight="1">
      <c r="A7" s="49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1"/>
      <c r="P7" s="3"/>
      <c r="Q7" s="3"/>
      <c r="R7" s="3"/>
      <c r="S7" s="3"/>
      <c r="T7" s="3"/>
      <c r="U7" s="3" t="s">
        <v>286</v>
      </c>
      <c r="V7" s="3" t="s">
        <v>287</v>
      </c>
      <c r="W7" s="3"/>
      <c r="X7" s="3"/>
      <c r="Y7" s="3"/>
      <c r="Z7" s="3"/>
      <c r="AA7" s="3"/>
      <c r="AB7" s="3"/>
      <c r="AC7" s="1"/>
      <c r="AD7" s="3"/>
      <c r="AE7" s="3"/>
      <c r="AF7" s="3"/>
    </row>
    <row r="8" spans="1:31" ht="12.75">
      <c r="A8" s="49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4" ht="18.75">
      <c r="A9" s="4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 ht="12.75" customHeight="1">
      <c r="A10" s="49"/>
      <c r="B10" s="174" t="s">
        <v>288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51"/>
      <c r="AH10" s="51"/>
    </row>
    <row r="11" spans="1:34" ht="18.75">
      <c r="A11" s="49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51"/>
      <c r="AH11" s="51"/>
    </row>
    <row r="12" spans="1:31" ht="18.75">
      <c r="A12" s="49"/>
      <c r="B12" s="1"/>
      <c r="C12" s="1"/>
      <c r="D12" s="1"/>
      <c r="E12" s="1"/>
      <c r="F12" s="1"/>
      <c r="G12" s="1"/>
      <c r="H12" s="1"/>
      <c r="I12" s="5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19.5" customHeight="1">
      <c r="A13" s="175"/>
      <c r="B13" s="175"/>
      <c r="C13" s="176" t="s">
        <v>143</v>
      </c>
      <c r="D13" s="177" t="s">
        <v>144</v>
      </c>
      <c r="E13" s="177" t="s">
        <v>145</v>
      </c>
      <c r="F13" s="177" t="s">
        <v>146</v>
      </c>
      <c r="G13" s="178" t="s">
        <v>147</v>
      </c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9" t="s">
        <v>148</v>
      </c>
    </row>
    <row r="14" spans="1:32" ht="12.75" customHeight="1">
      <c r="A14" s="175"/>
      <c r="B14" s="175"/>
      <c r="C14" s="176"/>
      <c r="D14" s="177"/>
      <c r="E14" s="177"/>
      <c r="F14" s="177"/>
      <c r="G14" s="172" t="s">
        <v>149</v>
      </c>
      <c r="H14" s="171" t="s">
        <v>150</v>
      </c>
      <c r="I14" s="172" t="s">
        <v>151</v>
      </c>
      <c r="J14" s="172" t="s">
        <v>152</v>
      </c>
      <c r="K14" s="172" t="s">
        <v>153</v>
      </c>
      <c r="L14" s="173" t="s">
        <v>155</v>
      </c>
      <c r="M14" s="173" t="s">
        <v>156</v>
      </c>
      <c r="N14" s="173" t="s">
        <v>157</v>
      </c>
      <c r="O14" s="172" t="s">
        <v>158</v>
      </c>
      <c r="P14" s="172" t="s">
        <v>159</v>
      </c>
      <c r="Q14" s="171" t="s">
        <v>160</v>
      </c>
      <c r="R14" s="172" t="s">
        <v>161</v>
      </c>
      <c r="S14" s="172" t="s">
        <v>162</v>
      </c>
      <c r="T14" s="172" t="s">
        <v>163</v>
      </c>
      <c r="U14" s="171" t="s">
        <v>164</v>
      </c>
      <c r="V14" s="171" t="s">
        <v>165</v>
      </c>
      <c r="W14" s="170" t="s">
        <v>166</v>
      </c>
      <c r="X14" s="170">
        <v>31010</v>
      </c>
      <c r="Y14" s="170">
        <v>31020</v>
      </c>
      <c r="Z14" s="171" t="s">
        <v>167</v>
      </c>
      <c r="AA14" s="171" t="s">
        <v>168</v>
      </c>
      <c r="AB14" s="171" t="s">
        <v>169</v>
      </c>
      <c r="AC14" s="171" t="s">
        <v>170</v>
      </c>
      <c r="AD14" s="171" t="s">
        <v>171</v>
      </c>
      <c r="AE14" s="14"/>
      <c r="AF14" s="179"/>
    </row>
    <row r="15" spans="1:32" ht="38.25" customHeight="1">
      <c r="A15" s="175"/>
      <c r="B15" s="175"/>
      <c r="C15" s="176"/>
      <c r="D15" s="177"/>
      <c r="E15" s="177"/>
      <c r="F15" s="177"/>
      <c r="G15" s="172"/>
      <c r="H15" s="171"/>
      <c r="I15" s="172"/>
      <c r="J15" s="172"/>
      <c r="K15" s="172"/>
      <c r="L15" s="173"/>
      <c r="M15" s="173"/>
      <c r="N15" s="173"/>
      <c r="O15" s="172"/>
      <c r="P15" s="172"/>
      <c r="Q15" s="171"/>
      <c r="R15" s="172"/>
      <c r="S15" s="172"/>
      <c r="T15" s="172"/>
      <c r="U15" s="171"/>
      <c r="V15" s="171"/>
      <c r="W15" s="170"/>
      <c r="X15" s="170"/>
      <c r="Y15" s="170"/>
      <c r="Z15" s="171"/>
      <c r="AA15" s="171"/>
      <c r="AB15" s="171"/>
      <c r="AC15" s="171"/>
      <c r="AD15" s="171"/>
      <c r="AE15" s="53"/>
      <c r="AF15" s="179"/>
    </row>
    <row r="16" spans="1:32" ht="12.75">
      <c r="A16" s="54">
        <v>1</v>
      </c>
      <c r="B16" s="54">
        <v>2</v>
      </c>
      <c r="C16" s="54">
        <v>3</v>
      </c>
      <c r="D16" s="54">
        <v>4</v>
      </c>
      <c r="E16" s="54">
        <v>5</v>
      </c>
      <c r="F16" s="54">
        <v>6</v>
      </c>
      <c r="G16" s="54">
        <v>7</v>
      </c>
      <c r="H16" s="54">
        <v>8</v>
      </c>
      <c r="I16" s="54">
        <v>9</v>
      </c>
      <c r="J16" s="54">
        <v>10</v>
      </c>
      <c r="K16" s="54"/>
      <c r="L16" s="54">
        <v>11</v>
      </c>
      <c r="M16" s="54"/>
      <c r="N16" s="54"/>
      <c r="O16" s="54">
        <v>10</v>
      </c>
      <c r="P16" s="54">
        <v>17</v>
      </c>
      <c r="Q16" s="54"/>
      <c r="R16" s="54">
        <v>11</v>
      </c>
      <c r="S16" s="54">
        <v>18</v>
      </c>
      <c r="T16" s="54">
        <v>19</v>
      </c>
      <c r="U16" s="54"/>
      <c r="V16" s="54">
        <v>12</v>
      </c>
      <c r="W16" s="54"/>
      <c r="X16" s="54"/>
      <c r="Y16" s="54">
        <v>14</v>
      </c>
      <c r="Z16" s="54"/>
      <c r="AA16" s="54"/>
      <c r="AB16" s="54"/>
      <c r="AC16" s="54"/>
      <c r="AD16" s="54">
        <v>25</v>
      </c>
      <c r="AE16" s="54">
        <v>27</v>
      </c>
      <c r="AF16" s="54">
        <v>15</v>
      </c>
    </row>
    <row r="17" spans="1:32" ht="19.5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</row>
    <row r="18" spans="1:33" ht="15.75">
      <c r="A18" s="55">
        <v>1</v>
      </c>
      <c r="B18" s="127" t="s">
        <v>289</v>
      </c>
      <c r="C18" s="57" t="s">
        <v>173</v>
      </c>
      <c r="D18" s="57" t="s">
        <v>174</v>
      </c>
      <c r="E18" s="57" t="s">
        <v>175</v>
      </c>
      <c r="F18" s="57" t="s">
        <v>174</v>
      </c>
      <c r="G18" s="58">
        <f aca="true" t="shared" si="0" ref="G18:AD18">SUM(G19:G32)</f>
        <v>469000</v>
      </c>
      <c r="H18" s="58">
        <f t="shared" si="0"/>
        <v>0</v>
      </c>
      <c r="I18" s="58">
        <f t="shared" si="0"/>
        <v>123000</v>
      </c>
      <c r="J18" s="58">
        <f t="shared" si="0"/>
        <v>36000</v>
      </c>
      <c r="K18" s="58">
        <f t="shared" si="0"/>
        <v>3100</v>
      </c>
      <c r="L18" s="58">
        <f t="shared" si="0"/>
        <v>30000</v>
      </c>
      <c r="M18" s="58">
        <f t="shared" si="0"/>
        <v>20000</v>
      </c>
      <c r="N18" s="58">
        <f t="shared" si="0"/>
        <v>0</v>
      </c>
      <c r="O18" s="58">
        <f t="shared" si="0"/>
        <v>54257</v>
      </c>
      <c r="P18" s="58">
        <f t="shared" si="0"/>
        <v>57043</v>
      </c>
      <c r="Q18" s="58">
        <f t="shared" si="0"/>
        <v>28100</v>
      </c>
      <c r="R18" s="58">
        <f t="shared" si="0"/>
        <v>0</v>
      </c>
      <c r="S18" s="58">
        <f t="shared" si="0"/>
        <v>0</v>
      </c>
      <c r="T18" s="58">
        <f t="shared" si="0"/>
        <v>0</v>
      </c>
      <c r="U18" s="58">
        <f t="shared" si="0"/>
        <v>10000</v>
      </c>
      <c r="V18" s="58">
        <f t="shared" si="0"/>
        <v>0</v>
      </c>
      <c r="W18" s="58">
        <f t="shared" si="0"/>
        <v>50000</v>
      </c>
      <c r="X18" s="58">
        <f t="shared" si="0"/>
        <v>0</v>
      </c>
      <c r="Y18" s="58">
        <f t="shared" si="0"/>
        <v>0</v>
      </c>
      <c r="Z18" s="58">
        <f t="shared" si="0"/>
        <v>0</v>
      </c>
      <c r="AA18" s="58">
        <f t="shared" si="0"/>
        <v>0</v>
      </c>
      <c r="AB18" s="58">
        <f t="shared" si="0"/>
        <v>50000</v>
      </c>
      <c r="AC18" s="58">
        <f t="shared" si="0"/>
        <v>11800</v>
      </c>
      <c r="AD18" s="58">
        <f t="shared" si="0"/>
        <v>30000</v>
      </c>
      <c r="AE18" s="58" t="e">
        <f>AE53+AE46+AE44+"#REF!"</f>
        <v>#VALUE!</v>
      </c>
      <c r="AF18" s="58">
        <f aca="true" t="shared" si="1" ref="AF18:AF32">SUM(G18:AD18)</f>
        <v>972300</v>
      </c>
      <c r="AG18" s="59">
        <f>SUM(AF19:AF32)</f>
        <v>972300</v>
      </c>
    </row>
    <row r="19" spans="1:32" s="65" customFormat="1" ht="15.75">
      <c r="A19" s="60"/>
      <c r="B19" s="128" t="s">
        <v>176</v>
      </c>
      <c r="C19" s="62" t="s">
        <v>177</v>
      </c>
      <c r="D19" s="62" t="s">
        <v>178</v>
      </c>
      <c r="E19" s="62" t="s">
        <v>219</v>
      </c>
      <c r="F19" s="62" t="s">
        <v>290</v>
      </c>
      <c r="G19" s="63">
        <v>30000</v>
      </c>
      <c r="H19" s="63"/>
      <c r="I19" s="63">
        <v>8000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4"/>
      <c r="AF19" s="63">
        <f t="shared" si="1"/>
        <v>38000</v>
      </c>
    </row>
    <row r="20" spans="1:32" s="65" customFormat="1" ht="15.75">
      <c r="A20" s="60"/>
      <c r="B20" s="128" t="s">
        <v>181</v>
      </c>
      <c r="C20" s="62" t="s">
        <v>182</v>
      </c>
      <c r="D20" s="62" t="s">
        <v>178</v>
      </c>
      <c r="E20" s="62" t="s">
        <v>219</v>
      </c>
      <c r="F20" s="62" t="s">
        <v>290</v>
      </c>
      <c r="G20" s="63">
        <v>343000</v>
      </c>
      <c r="H20" s="63"/>
      <c r="I20" s="63">
        <v>90000</v>
      </c>
      <c r="J20" s="63">
        <v>30000</v>
      </c>
      <c r="K20" s="63"/>
      <c r="L20" s="63">
        <v>30000</v>
      </c>
      <c r="M20" s="63">
        <v>20000</v>
      </c>
      <c r="N20" s="63"/>
      <c r="O20" s="63">
        <v>3000</v>
      </c>
      <c r="P20" s="63">
        <v>47000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>
        <v>50000</v>
      </c>
      <c r="AC20" s="63"/>
      <c r="AD20" s="63">
        <v>30000</v>
      </c>
      <c r="AE20" s="64"/>
      <c r="AF20" s="63">
        <f t="shared" si="1"/>
        <v>643000</v>
      </c>
    </row>
    <row r="21" spans="1:32" s="65" customFormat="1" ht="15.75">
      <c r="A21" s="66"/>
      <c r="B21" s="128" t="s">
        <v>291</v>
      </c>
      <c r="C21" s="62" t="s">
        <v>182</v>
      </c>
      <c r="D21" s="62" t="s">
        <v>178</v>
      </c>
      <c r="E21" s="62" t="s">
        <v>219</v>
      </c>
      <c r="F21" s="62" t="s">
        <v>290</v>
      </c>
      <c r="G21" s="67">
        <v>12000</v>
      </c>
      <c r="H21" s="67"/>
      <c r="I21" s="67">
        <v>3000</v>
      </c>
      <c r="J21" s="67">
        <v>1000</v>
      </c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8"/>
      <c r="AF21" s="63">
        <f t="shared" si="1"/>
        <v>16000</v>
      </c>
    </row>
    <row r="22" spans="1:32" s="65" customFormat="1" ht="15.75">
      <c r="A22" s="66"/>
      <c r="B22" s="129" t="s">
        <v>184</v>
      </c>
      <c r="C22" s="62" t="s">
        <v>182</v>
      </c>
      <c r="D22" s="62" t="s">
        <v>178</v>
      </c>
      <c r="E22" s="62" t="s">
        <v>219</v>
      </c>
      <c r="F22" s="62" t="s">
        <v>290</v>
      </c>
      <c r="G22" s="67">
        <v>84000</v>
      </c>
      <c r="H22" s="67"/>
      <c r="I22" s="67">
        <v>22000</v>
      </c>
      <c r="J22" s="67">
        <v>5000</v>
      </c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3"/>
      <c r="AD22" s="63"/>
      <c r="AE22" s="130"/>
      <c r="AF22" s="63">
        <f t="shared" si="1"/>
        <v>111000</v>
      </c>
    </row>
    <row r="23" spans="1:32" s="65" customFormat="1" ht="15.75" hidden="1">
      <c r="A23" s="66"/>
      <c r="B23" s="129"/>
      <c r="C23" s="62"/>
      <c r="D23" s="62"/>
      <c r="E23" s="62"/>
      <c r="F23" s="62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3"/>
      <c r="AD23" s="63"/>
      <c r="AE23" s="130"/>
      <c r="AF23" s="63">
        <f t="shared" si="1"/>
        <v>0</v>
      </c>
    </row>
    <row r="24" spans="1:32" s="12" customFormat="1" ht="31.5" hidden="1">
      <c r="A24" s="70">
        <v>2</v>
      </c>
      <c r="B24" s="131" t="s">
        <v>188</v>
      </c>
      <c r="C24" s="72" t="s">
        <v>189</v>
      </c>
      <c r="D24" s="72" t="s">
        <v>174</v>
      </c>
      <c r="E24" s="72" t="s">
        <v>175</v>
      </c>
      <c r="F24" s="72" t="s">
        <v>174</v>
      </c>
      <c r="G24" s="73">
        <f aca="true" t="shared" si="2" ref="G24:AD24">SUM(G25:G26)</f>
        <v>0</v>
      </c>
      <c r="H24" s="73">
        <f t="shared" si="2"/>
        <v>0</v>
      </c>
      <c r="I24" s="73">
        <f t="shared" si="2"/>
        <v>0</v>
      </c>
      <c r="J24" s="73">
        <f t="shared" si="2"/>
        <v>0</v>
      </c>
      <c r="K24" s="73">
        <f t="shared" si="2"/>
        <v>0</v>
      </c>
      <c r="L24" s="73">
        <f t="shared" si="2"/>
        <v>0</v>
      </c>
      <c r="M24" s="73">
        <f t="shared" si="2"/>
        <v>0</v>
      </c>
      <c r="N24" s="73">
        <f t="shared" si="2"/>
        <v>0</v>
      </c>
      <c r="O24" s="73">
        <f t="shared" si="2"/>
        <v>0</v>
      </c>
      <c r="P24" s="73">
        <f t="shared" si="2"/>
        <v>0</v>
      </c>
      <c r="Q24" s="73">
        <f t="shared" si="2"/>
        <v>0</v>
      </c>
      <c r="R24" s="73">
        <f t="shared" si="2"/>
        <v>0</v>
      </c>
      <c r="S24" s="73">
        <f t="shared" si="2"/>
        <v>0</v>
      </c>
      <c r="T24" s="73">
        <f t="shared" si="2"/>
        <v>0</v>
      </c>
      <c r="U24" s="73">
        <f t="shared" si="2"/>
        <v>0</v>
      </c>
      <c r="V24" s="73">
        <f t="shared" si="2"/>
        <v>0</v>
      </c>
      <c r="W24" s="73">
        <f t="shared" si="2"/>
        <v>0</v>
      </c>
      <c r="X24" s="73">
        <f t="shared" si="2"/>
        <v>0</v>
      </c>
      <c r="Y24" s="73">
        <f t="shared" si="2"/>
        <v>0</v>
      </c>
      <c r="Z24" s="73">
        <f t="shared" si="2"/>
        <v>0</v>
      </c>
      <c r="AA24" s="73">
        <f t="shared" si="2"/>
        <v>0</v>
      </c>
      <c r="AB24" s="73">
        <f t="shared" si="2"/>
        <v>0</v>
      </c>
      <c r="AC24" s="58">
        <f t="shared" si="2"/>
        <v>0</v>
      </c>
      <c r="AD24" s="58">
        <f t="shared" si="2"/>
        <v>0</v>
      </c>
      <c r="AE24" s="132"/>
      <c r="AF24" s="63">
        <f t="shared" si="1"/>
        <v>0</v>
      </c>
    </row>
    <row r="25" spans="1:32" s="65" customFormat="1" ht="15.75" hidden="1">
      <c r="A25" s="75"/>
      <c r="B25" s="133" t="s">
        <v>292</v>
      </c>
      <c r="C25" s="77" t="s">
        <v>293</v>
      </c>
      <c r="D25" s="77" t="s">
        <v>294</v>
      </c>
      <c r="E25" s="77" t="s">
        <v>295</v>
      </c>
      <c r="F25" s="77" t="s">
        <v>296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3"/>
      <c r="AD25" s="63"/>
      <c r="AE25" s="130"/>
      <c r="AF25" s="63">
        <f t="shared" si="1"/>
        <v>0</v>
      </c>
    </row>
    <row r="26" spans="1:32" s="65" customFormat="1" ht="15.75" hidden="1">
      <c r="A26" s="75"/>
      <c r="B26" s="133" t="s">
        <v>297</v>
      </c>
      <c r="C26" s="77" t="s">
        <v>191</v>
      </c>
      <c r="D26" s="77" t="s">
        <v>192</v>
      </c>
      <c r="E26" s="77" t="s">
        <v>219</v>
      </c>
      <c r="F26" s="77" t="s">
        <v>290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3"/>
      <c r="AD26" s="63"/>
      <c r="AE26" s="130"/>
      <c r="AF26" s="63">
        <f t="shared" si="1"/>
        <v>0</v>
      </c>
    </row>
    <row r="27" spans="1:32" s="65" customFormat="1" ht="15.75" hidden="1">
      <c r="A27" s="66"/>
      <c r="B27" s="129"/>
      <c r="C27" s="62"/>
      <c r="D27" s="62"/>
      <c r="E27" s="62"/>
      <c r="F27" s="62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3"/>
      <c r="AD27" s="63"/>
      <c r="AE27" s="130"/>
      <c r="AF27" s="63">
        <f t="shared" si="1"/>
        <v>0</v>
      </c>
    </row>
    <row r="28" spans="1:32" s="12" customFormat="1" ht="31.5" hidden="1">
      <c r="A28" s="70">
        <v>3</v>
      </c>
      <c r="B28" s="134" t="s">
        <v>200</v>
      </c>
      <c r="C28" s="72" t="s">
        <v>201</v>
      </c>
      <c r="D28" s="72" t="s">
        <v>174</v>
      </c>
      <c r="E28" s="72" t="s">
        <v>175</v>
      </c>
      <c r="F28" s="72" t="s">
        <v>174</v>
      </c>
      <c r="G28" s="80">
        <f aca="true" t="shared" si="3" ref="G28:L28">G29+G33</f>
        <v>0</v>
      </c>
      <c r="H28" s="80">
        <f t="shared" si="3"/>
        <v>0</v>
      </c>
      <c r="I28" s="80">
        <f t="shared" si="3"/>
        <v>0</v>
      </c>
      <c r="J28" s="80">
        <f t="shared" si="3"/>
        <v>0</v>
      </c>
      <c r="K28" s="80">
        <f t="shared" si="3"/>
        <v>0</v>
      </c>
      <c r="L28" s="80">
        <f t="shared" si="3"/>
        <v>0</v>
      </c>
      <c r="M28" s="80"/>
      <c r="N28" s="80"/>
      <c r="O28" s="80">
        <f aca="true" t="shared" si="4" ref="O28:AD28">O29+O33</f>
        <v>0</v>
      </c>
      <c r="P28" s="80">
        <f t="shared" si="4"/>
        <v>0</v>
      </c>
      <c r="Q28" s="80">
        <f t="shared" si="4"/>
        <v>0</v>
      </c>
      <c r="R28" s="80">
        <f t="shared" si="4"/>
        <v>0</v>
      </c>
      <c r="S28" s="80">
        <f t="shared" si="4"/>
        <v>0</v>
      </c>
      <c r="T28" s="80">
        <f t="shared" si="4"/>
        <v>0</v>
      </c>
      <c r="U28" s="80">
        <f t="shared" si="4"/>
        <v>0</v>
      </c>
      <c r="V28" s="80">
        <f t="shared" si="4"/>
        <v>0</v>
      </c>
      <c r="W28" s="80">
        <f t="shared" si="4"/>
        <v>0</v>
      </c>
      <c r="X28" s="80">
        <f t="shared" si="4"/>
        <v>0</v>
      </c>
      <c r="Y28" s="80">
        <f t="shared" si="4"/>
        <v>0</v>
      </c>
      <c r="Z28" s="80">
        <f t="shared" si="4"/>
        <v>0</v>
      </c>
      <c r="AA28" s="80">
        <f t="shared" si="4"/>
        <v>0</v>
      </c>
      <c r="AB28" s="80">
        <f t="shared" si="4"/>
        <v>0</v>
      </c>
      <c r="AC28" s="81">
        <f t="shared" si="4"/>
        <v>0</v>
      </c>
      <c r="AD28" s="81">
        <f t="shared" si="4"/>
        <v>0</v>
      </c>
      <c r="AE28" s="74"/>
      <c r="AF28" s="63">
        <f t="shared" si="1"/>
        <v>0</v>
      </c>
    </row>
    <row r="29" spans="1:32" s="65" customFormat="1" ht="15.75" hidden="1">
      <c r="A29" s="75"/>
      <c r="B29" s="128" t="s">
        <v>298</v>
      </c>
      <c r="C29" s="77" t="s">
        <v>203</v>
      </c>
      <c r="D29" s="77" t="s">
        <v>204</v>
      </c>
      <c r="E29" s="77" t="s">
        <v>299</v>
      </c>
      <c r="F29" s="77" t="s">
        <v>300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7"/>
      <c r="AC29" s="58"/>
      <c r="AD29" s="85"/>
      <c r="AE29" s="86"/>
      <c r="AF29" s="63">
        <f t="shared" si="1"/>
        <v>0</v>
      </c>
    </row>
    <row r="30" spans="1:32" s="65" customFormat="1" ht="15.75">
      <c r="A30" s="75"/>
      <c r="B30" s="129" t="s">
        <v>186</v>
      </c>
      <c r="C30" s="77" t="s">
        <v>187</v>
      </c>
      <c r="D30" s="77" t="s">
        <v>178</v>
      </c>
      <c r="E30" s="77" t="s">
        <v>301</v>
      </c>
      <c r="F30" s="77" t="s">
        <v>302</v>
      </c>
      <c r="G30" s="82"/>
      <c r="H30" s="82"/>
      <c r="I30" s="82"/>
      <c r="J30" s="82"/>
      <c r="K30" s="82">
        <v>3100</v>
      </c>
      <c r="L30" s="82"/>
      <c r="M30" s="82"/>
      <c r="N30" s="82"/>
      <c r="O30" s="82">
        <v>51257</v>
      </c>
      <c r="P30" s="82">
        <v>10043</v>
      </c>
      <c r="Q30" s="82"/>
      <c r="R30" s="82"/>
      <c r="S30" s="82"/>
      <c r="T30" s="82"/>
      <c r="U30" s="82">
        <v>10000</v>
      </c>
      <c r="V30" s="82"/>
      <c r="W30" s="82"/>
      <c r="X30" s="82"/>
      <c r="Y30" s="82"/>
      <c r="Z30" s="82"/>
      <c r="AA30" s="82"/>
      <c r="AB30" s="87"/>
      <c r="AC30" s="83">
        <v>11800</v>
      </c>
      <c r="AD30" s="85"/>
      <c r="AE30" s="86"/>
      <c r="AF30" s="63">
        <f t="shared" si="1"/>
        <v>86200</v>
      </c>
    </row>
    <row r="31" spans="1:32" s="65" customFormat="1" ht="15.75">
      <c r="A31" s="75"/>
      <c r="B31" s="129" t="s">
        <v>206</v>
      </c>
      <c r="C31" s="77" t="s">
        <v>207</v>
      </c>
      <c r="D31" s="77" t="s">
        <v>178</v>
      </c>
      <c r="E31" s="77" t="s">
        <v>208</v>
      </c>
      <c r="F31" s="77" t="s">
        <v>209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>
        <v>28100</v>
      </c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7"/>
      <c r="AC31" s="73"/>
      <c r="AD31" s="85"/>
      <c r="AE31" s="86"/>
      <c r="AF31" s="63">
        <f t="shared" si="1"/>
        <v>28100</v>
      </c>
    </row>
    <row r="32" spans="1:32" s="65" customFormat="1" ht="15.75">
      <c r="A32" s="75"/>
      <c r="B32" s="129" t="s">
        <v>210</v>
      </c>
      <c r="C32" s="77" t="s">
        <v>211</v>
      </c>
      <c r="D32" s="77" t="s">
        <v>178</v>
      </c>
      <c r="E32" s="77" t="s">
        <v>212</v>
      </c>
      <c r="F32" s="77" t="s">
        <v>213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>
        <v>50000</v>
      </c>
      <c r="X32" s="82"/>
      <c r="Y32" s="82"/>
      <c r="Z32" s="82"/>
      <c r="AA32" s="82"/>
      <c r="AB32" s="87"/>
      <c r="AC32" s="73"/>
      <c r="AD32" s="85"/>
      <c r="AE32" s="86"/>
      <c r="AF32" s="63">
        <f t="shared" si="1"/>
        <v>50000</v>
      </c>
    </row>
    <row r="33" spans="1:32" s="65" customFormat="1" ht="15.75">
      <c r="A33" s="66"/>
      <c r="B33" s="129"/>
      <c r="C33" s="62"/>
      <c r="D33" s="62"/>
      <c r="E33" s="62"/>
      <c r="F33" s="62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/>
      <c r="AF33" s="63">
        <f>SUM(G33:I33)</f>
        <v>0</v>
      </c>
    </row>
    <row r="34" spans="1:32" s="65" customFormat="1" ht="15.75">
      <c r="A34" s="66"/>
      <c r="B34" s="129"/>
      <c r="C34" s="62"/>
      <c r="D34" s="62"/>
      <c r="E34" s="62"/>
      <c r="F34" s="62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8"/>
      <c r="AF34" s="63"/>
    </row>
    <row r="35" spans="1:33" ht="24.75" customHeight="1">
      <c r="A35" s="55">
        <v>3</v>
      </c>
      <c r="B35" s="56" t="s">
        <v>188</v>
      </c>
      <c r="C35" s="57" t="s">
        <v>189</v>
      </c>
      <c r="D35" s="57" t="s">
        <v>174</v>
      </c>
      <c r="E35" s="57" t="s">
        <v>175</v>
      </c>
      <c r="F35" s="57" t="s">
        <v>174</v>
      </c>
      <c r="G35" s="58">
        <f aca="true" t="shared" si="5" ref="G35:AD35">SUM(G36:G38)</f>
        <v>0</v>
      </c>
      <c r="H35" s="58">
        <f t="shared" si="5"/>
        <v>0</v>
      </c>
      <c r="I35" s="58">
        <f t="shared" si="5"/>
        <v>0</v>
      </c>
      <c r="J35" s="58">
        <f t="shared" si="5"/>
        <v>0</v>
      </c>
      <c r="K35" s="58">
        <f t="shared" si="5"/>
        <v>0</v>
      </c>
      <c r="L35" s="58">
        <f t="shared" si="5"/>
        <v>0</v>
      </c>
      <c r="M35" s="58">
        <f t="shared" si="5"/>
        <v>0</v>
      </c>
      <c r="N35" s="58">
        <f t="shared" si="5"/>
        <v>0</v>
      </c>
      <c r="O35" s="58">
        <f t="shared" si="5"/>
        <v>0</v>
      </c>
      <c r="P35" s="58">
        <f t="shared" si="5"/>
        <v>0</v>
      </c>
      <c r="Q35" s="58">
        <f t="shared" si="5"/>
        <v>0</v>
      </c>
      <c r="R35" s="58">
        <f t="shared" si="5"/>
        <v>2630000</v>
      </c>
      <c r="S35" s="58">
        <f t="shared" si="5"/>
        <v>340000</v>
      </c>
      <c r="T35" s="58">
        <f t="shared" si="5"/>
        <v>0</v>
      </c>
      <c r="U35" s="58">
        <f t="shared" si="5"/>
        <v>0</v>
      </c>
      <c r="V35" s="58">
        <f t="shared" si="5"/>
        <v>0</v>
      </c>
      <c r="W35" s="58">
        <f t="shared" si="5"/>
        <v>0</v>
      </c>
      <c r="X35" s="58">
        <f t="shared" si="5"/>
        <v>0</v>
      </c>
      <c r="Y35" s="58">
        <f t="shared" si="5"/>
        <v>0</v>
      </c>
      <c r="Z35" s="58">
        <f t="shared" si="5"/>
        <v>0</v>
      </c>
      <c r="AA35" s="58">
        <f t="shared" si="5"/>
        <v>0</v>
      </c>
      <c r="AB35" s="58">
        <f t="shared" si="5"/>
        <v>0</v>
      </c>
      <c r="AC35" s="58">
        <f t="shared" si="5"/>
        <v>0</v>
      </c>
      <c r="AD35" s="58">
        <f t="shared" si="5"/>
        <v>0</v>
      </c>
      <c r="AE35" s="58"/>
      <c r="AF35" s="58">
        <f>SUM(G35:Y35)</f>
        <v>2970000</v>
      </c>
      <c r="AG35" s="88">
        <f>SUM(AF36:AF38)</f>
        <v>2970000</v>
      </c>
    </row>
    <row r="36" spans="1:32" s="65" customFormat="1" ht="15.75">
      <c r="A36" s="60"/>
      <c r="B36" s="128" t="s">
        <v>303</v>
      </c>
      <c r="C36" s="62" t="s">
        <v>293</v>
      </c>
      <c r="D36" s="62" t="s">
        <v>294</v>
      </c>
      <c r="E36" s="62" t="s">
        <v>295</v>
      </c>
      <c r="F36" s="62" t="s">
        <v>296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>
        <v>340000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/>
      <c r="AF36" s="63">
        <f>SUM(G36:Y36)</f>
        <v>340000</v>
      </c>
    </row>
    <row r="37" spans="1:32" s="65" customFormat="1" ht="15.75">
      <c r="A37" s="60"/>
      <c r="B37" s="128" t="s">
        <v>304</v>
      </c>
      <c r="C37" s="62" t="s">
        <v>191</v>
      </c>
      <c r="D37" s="62" t="s">
        <v>192</v>
      </c>
      <c r="E37" s="62" t="s">
        <v>305</v>
      </c>
      <c r="F37" s="62" t="s">
        <v>306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>
        <v>130000</v>
      </c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/>
      <c r="AF37" s="63">
        <f>SUM(G37:Y37)</f>
        <v>130000</v>
      </c>
    </row>
    <row r="38" spans="1:32" s="65" customFormat="1" ht="15.75">
      <c r="A38" s="60"/>
      <c r="B38" s="128" t="s">
        <v>307</v>
      </c>
      <c r="C38" s="62" t="s">
        <v>196</v>
      </c>
      <c r="D38" s="62" t="s">
        <v>279</v>
      </c>
      <c r="E38" s="62" t="s">
        <v>308</v>
      </c>
      <c r="F38" s="62" t="s">
        <v>309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>
        <v>2500000</v>
      </c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4"/>
      <c r="AF38" s="63">
        <f>SUM(G38:Y38)</f>
        <v>2500000</v>
      </c>
    </row>
    <row r="39" spans="1:32" s="65" customFormat="1" ht="15.75">
      <c r="A39" s="60"/>
      <c r="B39" s="128"/>
      <c r="C39" s="62"/>
      <c r="D39" s="62"/>
      <c r="E39" s="62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4"/>
      <c r="AF39" s="63"/>
    </row>
    <row r="40" spans="1:33" ht="15.75">
      <c r="A40" s="55">
        <v>2</v>
      </c>
      <c r="B40" s="127" t="s">
        <v>310</v>
      </c>
      <c r="C40" s="57" t="s">
        <v>222</v>
      </c>
      <c r="D40" s="57" t="s">
        <v>174</v>
      </c>
      <c r="E40" s="57" t="s">
        <v>175</v>
      </c>
      <c r="F40" s="57" t="s">
        <v>174</v>
      </c>
      <c r="G40" s="58">
        <f aca="true" t="shared" si="6" ref="G40:AD40">SUM(G41:G47)</f>
        <v>20000</v>
      </c>
      <c r="H40" s="58">
        <f t="shared" si="6"/>
        <v>0</v>
      </c>
      <c r="I40" s="58">
        <f t="shared" si="6"/>
        <v>5200</v>
      </c>
      <c r="J40" s="58">
        <f t="shared" si="6"/>
        <v>10000</v>
      </c>
      <c r="K40" s="58">
        <f t="shared" si="6"/>
        <v>0</v>
      </c>
      <c r="L40" s="58">
        <f t="shared" si="6"/>
        <v>30000</v>
      </c>
      <c r="M40" s="58">
        <f t="shared" si="6"/>
        <v>0</v>
      </c>
      <c r="N40" s="58">
        <f t="shared" si="6"/>
        <v>0</v>
      </c>
      <c r="O40" s="58">
        <f t="shared" si="6"/>
        <v>50000</v>
      </c>
      <c r="P40" s="58">
        <f t="shared" si="6"/>
        <v>150000</v>
      </c>
      <c r="Q40" s="58">
        <f t="shared" si="6"/>
        <v>0</v>
      </c>
      <c r="R40" s="58">
        <f t="shared" si="6"/>
        <v>0</v>
      </c>
      <c r="S40" s="58">
        <f t="shared" si="6"/>
        <v>0</v>
      </c>
      <c r="T40" s="58">
        <f t="shared" si="6"/>
        <v>0</v>
      </c>
      <c r="U40" s="58">
        <f t="shared" si="6"/>
        <v>1000</v>
      </c>
      <c r="V40" s="58">
        <f t="shared" si="6"/>
        <v>0</v>
      </c>
      <c r="W40" s="58">
        <f t="shared" si="6"/>
        <v>0</v>
      </c>
      <c r="X40" s="58">
        <f t="shared" si="6"/>
        <v>0</v>
      </c>
      <c r="Y40" s="58">
        <f t="shared" si="6"/>
        <v>0</v>
      </c>
      <c r="Z40" s="58">
        <f t="shared" si="6"/>
        <v>0</v>
      </c>
      <c r="AA40" s="58">
        <f t="shared" si="6"/>
        <v>0</v>
      </c>
      <c r="AB40" s="58">
        <f t="shared" si="6"/>
        <v>70000</v>
      </c>
      <c r="AC40" s="58">
        <f t="shared" si="6"/>
        <v>0</v>
      </c>
      <c r="AD40" s="58">
        <f t="shared" si="6"/>
        <v>350000</v>
      </c>
      <c r="AE40" s="58" t="e">
        <f>AE72+AE70+AE69+"#REF!"</f>
        <v>#VALUE!</v>
      </c>
      <c r="AF40" s="58">
        <f aca="true" t="shared" si="7" ref="AF40:AF47">SUM(G40:AD40)</f>
        <v>686200</v>
      </c>
      <c r="AG40" s="88">
        <f>SUM(AF43:AF47)</f>
        <v>686200</v>
      </c>
    </row>
    <row r="41" spans="1:33" s="65" customFormat="1" ht="15.75">
      <c r="A41" s="60"/>
      <c r="B41" s="128" t="s">
        <v>223</v>
      </c>
      <c r="C41" s="62" t="s">
        <v>224</v>
      </c>
      <c r="D41" s="62" t="s">
        <v>225</v>
      </c>
      <c r="E41" s="62" t="s">
        <v>311</v>
      </c>
      <c r="F41" s="62" t="s">
        <v>312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4"/>
      <c r="AF41" s="63">
        <f t="shared" si="7"/>
        <v>0</v>
      </c>
      <c r="AG41" s="86"/>
    </row>
    <row r="42" spans="1:32" s="65" customFormat="1" ht="15.75">
      <c r="A42" s="60"/>
      <c r="B42" s="128" t="s">
        <v>228</v>
      </c>
      <c r="C42" s="62" t="s">
        <v>224</v>
      </c>
      <c r="D42" s="62" t="s">
        <v>225</v>
      </c>
      <c r="E42" s="62" t="s">
        <v>311</v>
      </c>
      <c r="F42" s="62" t="s">
        <v>312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4"/>
      <c r="AF42" s="63">
        <f t="shared" si="7"/>
        <v>0</v>
      </c>
    </row>
    <row r="43" spans="1:32" s="65" customFormat="1" ht="15.75">
      <c r="A43" s="60"/>
      <c r="B43" s="128" t="s">
        <v>313</v>
      </c>
      <c r="C43" s="62" t="s">
        <v>224</v>
      </c>
      <c r="D43" s="62" t="s">
        <v>225</v>
      </c>
      <c r="E43" s="62" t="s">
        <v>311</v>
      </c>
      <c r="F43" s="62" t="s">
        <v>312</v>
      </c>
      <c r="G43" s="63"/>
      <c r="H43" s="63"/>
      <c r="I43" s="63"/>
      <c r="J43" s="63">
        <v>10000</v>
      </c>
      <c r="K43" s="63"/>
      <c r="L43" s="63"/>
      <c r="M43" s="63"/>
      <c r="N43" s="63"/>
      <c r="O43" s="63">
        <v>20000</v>
      </c>
      <c r="P43" s="63">
        <v>130000</v>
      </c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>
        <v>45000</v>
      </c>
      <c r="AC43" s="63"/>
      <c r="AD43" s="63">
        <v>250000</v>
      </c>
      <c r="AE43" s="64"/>
      <c r="AF43" s="63">
        <f t="shared" si="7"/>
        <v>455000</v>
      </c>
    </row>
    <row r="44" spans="1:32" s="65" customFormat="1" ht="15.75">
      <c r="A44" s="60"/>
      <c r="B44" s="128" t="s">
        <v>230</v>
      </c>
      <c r="C44" s="62" t="s">
        <v>231</v>
      </c>
      <c r="D44" s="62" t="s">
        <v>225</v>
      </c>
      <c r="E44" s="62" t="s">
        <v>219</v>
      </c>
      <c r="F44" s="62" t="s">
        <v>290</v>
      </c>
      <c r="G44" s="63">
        <v>20000</v>
      </c>
      <c r="H44" s="63"/>
      <c r="I44" s="63">
        <v>5200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>
        <v>5000</v>
      </c>
      <c r="AC44" s="63"/>
      <c r="AD44" s="63"/>
      <c r="AE44" s="64"/>
      <c r="AF44" s="63">
        <f t="shared" si="7"/>
        <v>30200</v>
      </c>
    </row>
    <row r="45" spans="1:32" s="65" customFormat="1" ht="15.75">
      <c r="A45" s="60"/>
      <c r="B45" s="128" t="s">
        <v>314</v>
      </c>
      <c r="C45" s="62" t="s">
        <v>224</v>
      </c>
      <c r="D45" s="62" t="s">
        <v>225</v>
      </c>
      <c r="E45" s="62" t="s">
        <v>266</v>
      </c>
      <c r="F45" s="62" t="s">
        <v>315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>
        <v>1000</v>
      </c>
      <c r="V45" s="63"/>
      <c r="W45" s="63"/>
      <c r="X45" s="63"/>
      <c r="Y45" s="63"/>
      <c r="Z45" s="63"/>
      <c r="AA45" s="63"/>
      <c r="AB45" s="63"/>
      <c r="AC45" s="63"/>
      <c r="AD45" s="63"/>
      <c r="AE45" s="64"/>
      <c r="AF45" s="63">
        <f t="shared" si="7"/>
        <v>1000</v>
      </c>
    </row>
    <row r="46" spans="1:32" s="65" customFormat="1" ht="15.75">
      <c r="A46" s="60"/>
      <c r="B46" s="61" t="s">
        <v>223</v>
      </c>
      <c r="C46" s="62" t="s">
        <v>224</v>
      </c>
      <c r="D46" s="62" t="s">
        <v>225</v>
      </c>
      <c r="E46" s="62" t="s">
        <v>311</v>
      </c>
      <c r="F46" s="62" t="s">
        <v>312</v>
      </c>
      <c r="G46" s="63"/>
      <c r="H46" s="63"/>
      <c r="I46" s="63"/>
      <c r="J46" s="63"/>
      <c r="K46" s="63"/>
      <c r="L46" s="63">
        <v>30000</v>
      </c>
      <c r="M46" s="63"/>
      <c r="N46" s="63"/>
      <c r="O46" s="63">
        <v>25000</v>
      </c>
      <c r="P46" s="63">
        <v>5000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>
        <v>20000</v>
      </c>
      <c r="AC46" s="63"/>
      <c r="AD46" s="63">
        <v>30000</v>
      </c>
      <c r="AE46" s="64"/>
      <c r="AF46" s="63">
        <f t="shared" si="7"/>
        <v>110000</v>
      </c>
    </row>
    <row r="47" spans="1:32" s="65" customFormat="1" ht="15.75">
      <c r="A47" s="60"/>
      <c r="B47" s="61" t="s">
        <v>228</v>
      </c>
      <c r="C47" s="62" t="s">
        <v>224</v>
      </c>
      <c r="D47" s="62" t="s">
        <v>225</v>
      </c>
      <c r="E47" s="62" t="s">
        <v>311</v>
      </c>
      <c r="F47" s="62" t="s">
        <v>312</v>
      </c>
      <c r="G47" s="63"/>
      <c r="H47" s="63"/>
      <c r="I47" s="63"/>
      <c r="J47" s="63"/>
      <c r="K47" s="63"/>
      <c r="L47" s="63"/>
      <c r="M47" s="63"/>
      <c r="N47" s="63"/>
      <c r="O47" s="63">
        <v>5000</v>
      </c>
      <c r="P47" s="63">
        <v>15000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>
        <v>70000</v>
      </c>
      <c r="AE47" s="64"/>
      <c r="AF47" s="63">
        <f t="shared" si="7"/>
        <v>90000</v>
      </c>
    </row>
    <row r="48" spans="1:32" s="65" customFormat="1" ht="15.75">
      <c r="A48" s="60"/>
      <c r="B48" s="128"/>
      <c r="C48" s="62"/>
      <c r="D48" s="62"/>
      <c r="E48" s="62"/>
      <c r="F48" s="62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4"/>
      <c r="AF48" s="63"/>
    </row>
    <row r="49" spans="1:33" ht="15.75">
      <c r="A49" s="55">
        <v>3</v>
      </c>
      <c r="B49" s="127" t="s">
        <v>316</v>
      </c>
      <c r="C49" s="57" t="s">
        <v>233</v>
      </c>
      <c r="D49" s="57" t="s">
        <v>174</v>
      </c>
      <c r="E49" s="57" t="s">
        <v>175</v>
      </c>
      <c r="F49" s="57" t="s">
        <v>174</v>
      </c>
      <c r="G49" s="58">
        <f aca="true" t="shared" si="8" ref="G49:AD49">SUM(G50:G51)</f>
        <v>48000</v>
      </c>
      <c r="H49" s="58">
        <f t="shared" si="8"/>
        <v>0</v>
      </c>
      <c r="I49" s="58">
        <f t="shared" si="8"/>
        <v>12000</v>
      </c>
      <c r="J49" s="58">
        <f t="shared" si="8"/>
        <v>0</v>
      </c>
      <c r="K49" s="58">
        <f t="shared" si="8"/>
        <v>0</v>
      </c>
      <c r="L49" s="58">
        <f t="shared" si="8"/>
        <v>0</v>
      </c>
      <c r="M49" s="58">
        <f t="shared" si="8"/>
        <v>0</v>
      </c>
      <c r="N49" s="58">
        <f t="shared" si="8"/>
        <v>0</v>
      </c>
      <c r="O49" s="58">
        <f t="shared" si="8"/>
        <v>13300</v>
      </c>
      <c r="P49" s="58">
        <f t="shared" si="8"/>
        <v>12000</v>
      </c>
      <c r="Q49" s="58">
        <f t="shared" si="8"/>
        <v>0</v>
      </c>
      <c r="R49" s="58">
        <f t="shared" si="8"/>
        <v>0</v>
      </c>
      <c r="S49" s="58">
        <f t="shared" si="8"/>
        <v>0</v>
      </c>
      <c r="T49" s="58">
        <f t="shared" si="8"/>
        <v>0</v>
      </c>
      <c r="U49" s="58">
        <f t="shared" si="8"/>
        <v>0</v>
      </c>
      <c r="V49" s="58">
        <f t="shared" si="8"/>
        <v>0</v>
      </c>
      <c r="W49" s="58">
        <f t="shared" si="8"/>
        <v>0</v>
      </c>
      <c r="X49" s="58">
        <f t="shared" si="8"/>
        <v>0</v>
      </c>
      <c r="Y49" s="58">
        <f t="shared" si="8"/>
        <v>0</v>
      </c>
      <c r="Z49" s="58">
        <f t="shared" si="8"/>
        <v>0</v>
      </c>
      <c r="AA49" s="58">
        <f t="shared" si="8"/>
        <v>0</v>
      </c>
      <c r="AB49" s="58">
        <f t="shared" si="8"/>
        <v>0</v>
      </c>
      <c r="AC49" s="58">
        <f t="shared" si="8"/>
        <v>0</v>
      </c>
      <c r="AD49" s="58">
        <f t="shared" si="8"/>
        <v>0</v>
      </c>
      <c r="AE49" s="58"/>
      <c r="AF49" s="58">
        <f>SUM(G49:AD49)</f>
        <v>85300</v>
      </c>
      <c r="AG49" s="88">
        <f>SUM(AF50:AF51)</f>
        <v>85300</v>
      </c>
    </row>
    <row r="50" spans="1:32" s="65" customFormat="1" ht="15.75">
      <c r="A50" s="60"/>
      <c r="B50" s="128" t="s">
        <v>234</v>
      </c>
      <c r="C50" s="62" t="s">
        <v>235</v>
      </c>
      <c r="D50" s="62" t="s">
        <v>60</v>
      </c>
      <c r="E50" s="62" t="s">
        <v>317</v>
      </c>
      <c r="F50" s="62" t="s">
        <v>312</v>
      </c>
      <c r="G50" s="63">
        <v>18000</v>
      </c>
      <c r="H50" s="63"/>
      <c r="I50" s="63">
        <v>4700</v>
      </c>
      <c r="J50" s="63"/>
      <c r="K50" s="63"/>
      <c r="L50" s="63"/>
      <c r="M50" s="63"/>
      <c r="N50" s="63"/>
      <c r="O50" s="63">
        <v>13300</v>
      </c>
      <c r="P50" s="63">
        <v>12000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4"/>
      <c r="AF50" s="63">
        <f>SUM(G50:AD50)</f>
        <v>48000</v>
      </c>
    </row>
    <row r="51" spans="1:32" s="65" customFormat="1" ht="15.75">
      <c r="A51" s="60"/>
      <c r="B51" s="128" t="s">
        <v>237</v>
      </c>
      <c r="C51" s="62" t="s">
        <v>238</v>
      </c>
      <c r="D51" s="62" t="s">
        <v>60</v>
      </c>
      <c r="E51" s="62" t="s">
        <v>219</v>
      </c>
      <c r="F51" s="62" t="s">
        <v>290</v>
      </c>
      <c r="G51" s="63">
        <v>30000</v>
      </c>
      <c r="H51" s="63"/>
      <c r="I51" s="63">
        <v>7300</v>
      </c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4"/>
      <c r="AF51" s="63">
        <f>SUM(G51:AD51)</f>
        <v>37300</v>
      </c>
    </row>
    <row r="52" spans="1:32" s="65" customFormat="1" ht="15.75">
      <c r="A52" s="60"/>
      <c r="B52" s="128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4"/>
      <c r="AF52" s="63"/>
    </row>
    <row r="53" spans="1:33" s="12" customFormat="1" ht="15.75">
      <c r="A53" s="55">
        <v>4</v>
      </c>
      <c r="B53" s="127" t="s">
        <v>318</v>
      </c>
      <c r="C53" s="57" t="s">
        <v>240</v>
      </c>
      <c r="D53" s="57" t="s">
        <v>174</v>
      </c>
      <c r="E53" s="57" t="s">
        <v>175</v>
      </c>
      <c r="F53" s="57" t="s">
        <v>174</v>
      </c>
      <c r="G53" s="58">
        <f aca="true" t="shared" si="9" ref="G53:AD53">SUM(G54:G55)</f>
        <v>630000</v>
      </c>
      <c r="H53" s="58">
        <f t="shared" si="9"/>
        <v>0</v>
      </c>
      <c r="I53" s="58">
        <f t="shared" si="9"/>
        <v>165200</v>
      </c>
      <c r="J53" s="58">
        <f t="shared" si="9"/>
        <v>7000</v>
      </c>
      <c r="K53" s="58">
        <f t="shared" si="9"/>
        <v>0</v>
      </c>
      <c r="L53" s="58">
        <f t="shared" si="9"/>
        <v>70000</v>
      </c>
      <c r="M53" s="58">
        <f t="shared" si="9"/>
        <v>65000</v>
      </c>
      <c r="N53" s="58">
        <f t="shared" si="9"/>
        <v>0</v>
      </c>
      <c r="O53" s="58">
        <f t="shared" si="9"/>
        <v>50000</v>
      </c>
      <c r="P53" s="58">
        <f t="shared" si="9"/>
        <v>20000</v>
      </c>
      <c r="Q53" s="58">
        <f t="shared" si="9"/>
        <v>0</v>
      </c>
      <c r="R53" s="58">
        <f t="shared" si="9"/>
        <v>0</v>
      </c>
      <c r="S53" s="58">
        <f t="shared" si="9"/>
        <v>0</v>
      </c>
      <c r="T53" s="58">
        <f t="shared" si="9"/>
        <v>0</v>
      </c>
      <c r="U53" s="58">
        <f t="shared" si="9"/>
        <v>0</v>
      </c>
      <c r="V53" s="58">
        <f t="shared" si="9"/>
        <v>0</v>
      </c>
      <c r="W53" s="58">
        <f t="shared" si="9"/>
        <v>0</v>
      </c>
      <c r="X53" s="58">
        <f t="shared" si="9"/>
        <v>0</v>
      </c>
      <c r="Y53" s="58">
        <f t="shared" si="9"/>
        <v>0</v>
      </c>
      <c r="Z53" s="58">
        <f t="shared" si="9"/>
        <v>40000</v>
      </c>
      <c r="AA53" s="58">
        <f t="shared" si="9"/>
        <v>0</v>
      </c>
      <c r="AB53" s="58">
        <f t="shared" si="9"/>
        <v>15000</v>
      </c>
      <c r="AC53" s="58">
        <f t="shared" si="9"/>
        <v>0</v>
      </c>
      <c r="AD53" s="58">
        <f t="shared" si="9"/>
        <v>300000</v>
      </c>
      <c r="AE53" s="89"/>
      <c r="AF53" s="58">
        <f>SUM(G53:AD53)</f>
        <v>1362200</v>
      </c>
      <c r="AG53" s="74">
        <f>SUM(AF54:AF55)</f>
        <v>1362200</v>
      </c>
    </row>
    <row r="54" spans="1:33" s="65" customFormat="1" ht="15.75">
      <c r="A54" s="66"/>
      <c r="B54" s="129" t="s">
        <v>241</v>
      </c>
      <c r="C54" s="90" t="s">
        <v>242</v>
      </c>
      <c r="D54" s="90" t="s">
        <v>243</v>
      </c>
      <c r="E54" s="90" t="s">
        <v>319</v>
      </c>
      <c r="F54" s="90" t="s">
        <v>312</v>
      </c>
      <c r="G54" s="67">
        <v>484000</v>
      </c>
      <c r="H54" s="67"/>
      <c r="I54" s="67">
        <v>127000</v>
      </c>
      <c r="J54" s="67">
        <v>5000</v>
      </c>
      <c r="K54" s="67"/>
      <c r="L54" s="67">
        <v>70000</v>
      </c>
      <c r="M54" s="67">
        <v>65000</v>
      </c>
      <c r="N54" s="67"/>
      <c r="O54" s="67">
        <v>45000</v>
      </c>
      <c r="P54" s="67">
        <v>5000</v>
      </c>
      <c r="Q54" s="67"/>
      <c r="R54" s="67"/>
      <c r="S54" s="67"/>
      <c r="T54" s="67"/>
      <c r="U54" s="67"/>
      <c r="V54" s="67"/>
      <c r="W54" s="67"/>
      <c r="X54" s="67"/>
      <c r="Y54" s="67"/>
      <c r="Z54" s="67">
        <v>30000</v>
      </c>
      <c r="AA54" s="67"/>
      <c r="AB54" s="67"/>
      <c r="AC54" s="67"/>
      <c r="AD54" s="67">
        <v>250000</v>
      </c>
      <c r="AE54" s="68"/>
      <c r="AF54" s="63">
        <f>SUM(G54:AD54)</f>
        <v>1081000</v>
      </c>
      <c r="AG54" s="86"/>
    </row>
    <row r="55" spans="1:32" s="65" customFormat="1" ht="15.75">
      <c r="A55" s="60"/>
      <c r="B55" s="128" t="s">
        <v>246</v>
      </c>
      <c r="C55" s="90" t="s">
        <v>242</v>
      </c>
      <c r="D55" s="90" t="s">
        <v>243</v>
      </c>
      <c r="E55" s="90" t="s">
        <v>319</v>
      </c>
      <c r="F55" s="90" t="s">
        <v>312</v>
      </c>
      <c r="G55" s="67">
        <v>146000</v>
      </c>
      <c r="H55" s="67"/>
      <c r="I55" s="67">
        <v>38200</v>
      </c>
      <c r="J55" s="67">
        <v>2000</v>
      </c>
      <c r="K55" s="67"/>
      <c r="L55" s="67"/>
      <c r="M55" s="67"/>
      <c r="N55" s="67"/>
      <c r="O55" s="67">
        <v>5000</v>
      </c>
      <c r="P55" s="67">
        <v>15000</v>
      </c>
      <c r="Q55" s="67"/>
      <c r="R55" s="67"/>
      <c r="S55" s="67"/>
      <c r="T55" s="67"/>
      <c r="U55" s="67"/>
      <c r="V55" s="67"/>
      <c r="W55" s="67"/>
      <c r="X55" s="67"/>
      <c r="Y55" s="67"/>
      <c r="Z55" s="67">
        <v>10000</v>
      </c>
      <c r="AA55" s="67"/>
      <c r="AB55" s="67">
        <v>15000</v>
      </c>
      <c r="AC55" s="67"/>
      <c r="AD55" s="67">
        <v>50000</v>
      </c>
      <c r="AE55" s="68"/>
      <c r="AF55" s="63">
        <f>SUM(G55:AD55)</f>
        <v>281200</v>
      </c>
    </row>
    <row r="56" spans="1:32" s="65" customFormat="1" ht="15.75">
      <c r="A56" s="66"/>
      <c r="B56" s="129"/>
      <c r="C56" s="90"/>
      <c r="D56" s="90"/>
      <c r="E56" s="90"/>
      <c r="F56" s="9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8"/>
      <c r="AF56" s="67"/>
    </row>
    <row r="57" spans="1:33" s="65" customFormat="1" ht="15.75">
      <c r="A57" s="91">
        <v>5</v>
      </c>
      <c r="B57" s="135" t="s">
        <v>250</v>
      </c>
      <c r="C57" s="93" t="s">
        <v>251</v>
      </c>
      <c r="D57" s="93" t="s">
        <v>174</v>
      </c>
      <c r="E57" s="93" t="s">
        <v>175</v>
      </c>
      <c r="F57" s="93" t="s">
        <v>174</v>
      </c>
      <c r="G57" s="73">
        <f aca="true" t="shared" si="10" ref="G57:T57">G59+G60+G58</f>
        <v>0</v>
      </c>
      <c r="H57" s="73">
        <f t="shared" si="10"/>
        <v>0</v>
      </c>
      <c r="I57" s="73">
        <f t="shared" si="10"/>
        <v>0</v>
      </c>
      <c r="J57" s="73">
        <f t="shared" si="10"/>
        <v>0</v>
      </c>
      <c r="K57" s="73">
        <f t="shared" si="10"/>
        <v>0</v>
      </c>
      <c r="L57" s="73">
        <f t="shared" si="10"/>
        <v>0</v>
      </c>
      <c r="M57" s="73">
        <f t="shared" si="10"/>
        <v>0</v>
      </c>
      <c r="N57" s="73">
        <f t="shared" si="10"/>
        <v>0</v>
      </c>
      <c r="O57" s="73">
        <f t="shared" si="10"/>
        <v>0</v>
      </c>
      <c r="P57" s="73">
        <f t="shared" si="10"/>
        <v>0</v>
      </c>
      <c r="Q57" s="73">
        <f t="shared" si="10"/>
        <v>0</v>
      </c>
      <c r="R57" s="73">
        <f t="shared" si="10"/>
        <v>0</v>
      </c>
      <c r="S57" s="73">
        <f t="shared" si="10"/>
        <v>0</v>
      </c>
      <c r="T57" s="73">
        <f t="shared" si="10"/>
        <v>0</v>
      </c>
      <c r="U57" s="73">
        <f>U58+U61</f>
        <v>54000</v>
      </c>
      <c r="V57" s="73">
        <f aca="true" t="shared" si="11" ref="V57:AD57">V59+V60+V58</f>
        <v>0</v>
      </c>
      <c r="W57" s="73">
        <f t="shared" si="11"/>
        <v>0</v>
      </c>
      <c r="X57" s="73">
        <f t="shared" si="11"/>
        <v>0</v>
      </c>
      <c r="Y57" s="73">
        <f t="shared" si="11"/>
        <v>0</v>
      </c>
      <c r="Z57" s="73">
        <f t="shared" si="11"/>
        <v>0</v>
      </c>
      <c r="AA57" s="73">
        <f t="shared" si="11"/>
        <v>0</v>
      </c>
      <c r="AB57" s="73">
        <f t="shared" si="11"/>
        <v>0</v>
      </c>
      <c r="AC57" s="73">
        <f t="shared" si="11"/>
        <v>0</v>
      </c>
      <c r="AD57" s="73">
        <f t="shared" si="11"/>
        <v>0</v>
      </c>
      <c r="AE57" s="68"/>
      <c r="AF57" s="73">
        <f aca="true" t="shared" si="12" ref="AF57:AF66">SUM(G57:AD57)</f>
        <v>54000</v>
      </c>
      <c r="AG57" s="86">
        <f>SUM(AF58:AF61)</f>
        <v>54000</v>
      </c>
    </row>
    <row r="58" spans="1:33" s="65" customFormat="1" ht="31.5">
      <c r="A58" s="66"/>
      <c r="B58" s="69" t="s">
        <v>320</v>
      </c>
      <c r="C58" s="90" t="s">
        <v>321</v>
      </c>
      <c r="D58" s="90" t="s">
        <v>243</v>
      </c>
      <c r="E58" s="90" t="s">
        <v>322</v>
      </c>
      <c r="F58" s="90" t="s">
        <v>323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>
        <v>4000</v>
      </c>
      <c r="V58" s="67"/>
      <c r="W58" s="67"/>
      <c r="X58" s="67"/>
      <c r="Y58" s="67"/>
      <c r="Z58" s="67"/>
      <c r="AA58" s="67"/>
      <c r="AB58" s="67"/>
      <c r="AC58" s="67"/>
      <c r="AD58" s="67"/>
      <c r="AE58" s="68"/>
      <c r="AF58" s="63">
        <f t="shared" si="12"/>
        <v>4000</v>
      </c>
      <c r="AG58" s="86"/>
    </row>
    <row r="59" spans="1:32" s="65" customFormat="1" ht="15.75" hidden="1">
      <c r="A59" s="66"/>
      <c r="B59" s="129" t="s">
        <v>324</v>
      </c>
      <c r="C59" s="90" t="s">
        <v>253</v>
      </c>
      <c r="D59" s="90" t="s">
        <v>243</v>
      </c>
      <c r="E59" s="90" t="s">
        <v>325</v>
      </c>
      <c r="F59" s="90" t="s">
        <v>326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8"/>
      <c r="AF59" s="63">
        <f t="shared" si="12"/>
        <v>0</v>
      </c>
    </row>
    <row r="60" spans="1:32" s="65" customFormat="1" ht="15.75" hidden="1">
      <c r="A60" s="66"/>
      <c r="B60" s="129" t="s">
        <v>327</v>
      </c>
      <c r="C60" s="90" t="s">
        <v>253</v>
      </c>
      <c r="D60" s="90" t="s">
        <v>243</v>
      </c>
      <c r="E60" s="90" t="s">
        <v>328</v>
      </c>
      <c r="F60" s="90" t="s">
        <v>329</v>
      </c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8"/>
      <c r="AF60" s="63">
        <f t="shared" si="12"/>
        <v>0</v>
      </c>
    </row>
    <row r="61" spans="1:32" s="65" customFormat="1" ht="15.75">
      <c r="A61" s="66"/>
      <c r="B61" s="129" t="s">
        <v>330</v>
      </c>
      <c r="C61" s="90" t="s">
        <v>253</v>
      </c>
      <c r="D61" s="90" t="s">
        <v>243</v>
      </c>
      <c r="E61" s="90" t="s">
        <v>266</v>
      </c>
      <c r="F61" s="90" t="s">
        <v>329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>
        <v>50000</v>
      </c>
      <c r="V61" s="67"/>
      <c r="W61" s="67"/>
      <c r="X61" s="67"/>
      <c r="Y61" s="67"/>
      <c r="Z61" s="67"/>
      <c r="AA61" s="67"/>
      <c r="AB61" s="67"/>
      <c r="AC61" s="67"/>
      <c r="AD61" s="67"/>
      <c r="AE61" s="68"/>
      <c r="AF61" s="63">
        <f t="shared" si="12"/>
        <v>50000</v>
      </c>
    </row>
    <row r="62" spans="1:33" s="65" customFormat="1" ht="15.75">
      <c r="A62" s="91">
        <v>6</v>
      </c>
      <c r="B62" s="135" t="s">
        <v>331</v>
      </c>
      <c r="C62" s="93" t="s">
        <v>257</v>
      </c>
      <c r="D62" s="93" t="s">
        <v>174</v>
      </c>
      <c r="E62" s="93" t="s">
        <v>175</v>
      </c>
      <c r="F62" s="93" t="s">
        <v>174</v>
      </c>
      <c r="G62" s="73">
        <f aca="true" t="shared" si="13" ref="G62:AD62">SUM(G63:G66)</f>
        <v>0</v>
      </c>
      <c r="H62" s="73">
        <f t="shared" si="13"/>
        <v>0</v>
      </c>
      <c r="I62" s="73">
        <f t="shared" si="13"/>
        <v>0</v>
      </c>
      <c r="J62" s="73">
        <f t="shared" si="13"/>
        <v>0</v>
      </c>
      <c r="K62" s="73">
        <f t="shared" si="13"/>
        <v>0</v>
      </c>
      <c r="L62" s="73">
        <f t="shared" si="13"/>
        <v>0</v>
      </c>
      <c r="M62" s="73">
        <f t="shared" si="13"/>
        <v>0</v>
      </c>
      <c r="N62" s="73">
        <f t="shared" si="13"/>
        <v>0</v>
      </c>
      <c r="O62" s="73">
        <f t="shared" si="13"/>
        <v>0</v>
      </c>
      <c r="P62" s="73">
        <f t="shared" si="13"/>
        <v>0</v>
      </c>
      <c r="Q62" s="73">
        <f t="shared" si="13"/>
        <v>0</v>
      </c>
      <c r="R62" s="73">
        <f t="shared" si="13"/>
        <v>0</v>
      </c>
      <c r="S62" s="73">
        <f t="shared" si="13"/>
        <v>0</v>
      </c>
      <c r="T62" s="73">
        <f t="shared" si="13"/>
        <v>330666000</v>
      </c>
      <c r="U62" s="73">
        <f t="shared" si="13"/>
        <v>0</v>
      </c>
      <c r="V62" s="73">
        <f t="shared" si="13"/>
        <v>0</v>
      </c>
      <c r="W62" s="73">
        <f t="shared" si="13"/>
        <v>0</v>
      </c>
      <c r="X62" s="73">
        <f t="shared" si="13"/>
        <v>0</v>
      </c>
      <c r="Y62" s="73">
        <f t="shared" si="13"/>
        <v>0</v>
      </c>
      <c r="Z62" s="73">
        <f t="shared" si="13"/>
        <v>0</v>
      </c>
      <c r="AA62" s="73">
        <f t="shared" si="13"/>
        <v>0</v>
      </c>
      <c r="AB62" s="73">
        <f t="shared" si="13"/>
        <v>0</v>
      </c>
      <c r="AC62" s="73">
        <f t="shared" si="13"/>
        <v>0</v>
      </c>
      <c r="AD62" s="73">
        <f t="shared" si="13"/>
        <v>0</v>
      </c>
      <c r="AE62" s="68"/>
      <c r="AF62" s="73">
        <f t="shared" si="12"/>
        <v>330666000</v>
      </c>
      <c r="AG62" s="86">
        <f>SUM(AF63:AF66)</f>
        <v>330666000</v>
      </c>
    </row>
    <row r="63" spans="1:32" s="65" customFormat="1" ht="47.25">
      <c r="A63" s="66"/>
      <c r="B63" s="69" t="s">
        <v>332</v>
      </c>
      <c r="C63" s="90" t="s">
        <v>333</v>
      </c>
      <c r="D63" s="90" t="s">
        <v>178</v>
      </c>
      <c r="E63" s="90" t="s">
        <v>334</v>
      </c>
      <c r="F63" s="90" t="s">
        <v>335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>
        <f>'Прилож 3'!G26*1000</f>
        <v>330370000</v>
      </c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  <c r="AF63" s="63">
        <f t="shared" si="12"/>
        <v>330370000</v>
      </c>
    </row>
    <row r="64" spans="1:32" s="65" customFormat="1" ht="31.5">
      <c r="A64" s="66"/>
      <c r="B64" s="69" t="s">
        <v>336</v>
      </c>
      <c r="C64" s="90" t="s">
        <v>333</v>
      </c>
      <c r="D64" s="90" t="s">
        <v>178</v>
      </c>
      <c r="E64" s="90" t="s">
        <v>337</v>
      </c>
      <c r="F64" s="90" t="s">
        <v>338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>
        <v>177600</v>
      </c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8"/>
      <c r="AF64" s="63">
        <f t="shared" si="12"/>
        <v>177600</v>
      </c>
    </row>
    <row r="65" spans="1:32" s="65" customFormat="1" ht="31.5">
      <c r="A65" s="66"/>
      <c r="B65" s="69" t="s">
        <v>339</v>
      </c>
      <c r="C65" s="90" t="s">
        <v>333</v>
      </c>
      <c r="D65" s="90" t="s">
        <v>178</v>
      </c>
      <c r="E65" s="90" t="s">
        <v>337</v>
      </c>
      <c r="F65" s="90" t="s">
        <v>338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>
        <v>118400</v>
      </c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8"/>
      <c r="AF65" s="63">
        <f t="shared" si="12"/>
        <v>118400</v>
      </c>
    </row>
    <row r="66" spans="1:32" s="65" customFormat="1" ht="31.5">
      <c r="A66" s="66"/>
      <c r="B66" s="69" t="s">
        <v>340</v>
      </c>
      <c r="C66" s="90" t="s">
        <v>333</v>
      </c>
      <c r="D66" s="90" t="s">
        <v>178</v>
      </c>
      <c r="E66" s="90" t="s">
        <v>341</v>
      </c>
      <c r="F66" s="90" t="s">
        <v>255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 t="str">
        <f>"#REF!*1000"</f>
        <v>#REF!*1000</v>
      </c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8"/>
      <c r="AF66" s="63">
        <f t="shared" si="12"/>
        <v>0</v>
      </c>
    </row>
    <row r="67" spans="1:34" s="12" customFormat="1" ht="15.75">
      <c r="A67" s="70"/>
      <c r="B67" s="95" t="s">
        <v>268</v>
      </c>
      <c r="C67" s="96"/>
      <c r="D67" s="96"/>
      <c r="E67" s="96"/>
      <c r="F67" s="97"/>
      <c r="G67" s="80">
        <f aca="true" t="shared" si="14" ref="G67:AD67">G18+G24+G40+G53+G57+G49+G28+G62+G35</f>
        <v>1167000</v>
      </c>
      <c r="H67" s="80">
        <f t="shared" si="14"/>
        <v>0</v>
      </c>
      <c r="I67" s="80">
        <f t="shared" si="14"/>
        <v>305400</v>
      </c>
      <c r="J67" s="80">
        <f t="shared" si="14"/>
        <v>53000</v>
      </c>
      <c r="K67" s="80">
        <f t="shared" si="14"/>
        <v>3100</v>
      </c>
      <c r="L67" s="80">
        <f t="shared" si="14"/>
        <v>130000</v>
      </c>
      <c r="M67" s="80">
        <f t="shared" si="14"/>
        <v>85000</v>
      </c>
      <c r="N67" s="80">
        <f t="shared" si="14"/>
        <v>0</v>
      </c>
      <c r="O67" s="80">
        <f t="shared" si="14"/>
        <v>167557</v>
      </c>
      <c r="P67" s="80">
        <f t="shared" si="14"/>
        <v>239043</v>
      </c>
      <c r="Q67" s="80">
        <f t="shared" si="14"/>
        <v>28100</v>
      </c>
      <c r="R67" s="80">
        <f t="shared" si="14"/>
        <v>2630000</v>
      </c>
      <c r="S67" s="80">
        <f t="shared" si="14"/>
        <v>340000</v>
      </c>
      <c r="T67" s="80">
        <f t="shared" si="14"/>
        <v>330666000</v>
      </c>
      <c r="U67" s="80">
        <f t="shared" si="14"/>
        <v>65000</v>
      </c>
      <c r="V67" s="80">
        <f t="shared" si="14"/>
        <v>0</v>
      </c>
      <c r="W67" s="80">
        <f t="shared" si="14"/>
        <v>50000</v>
      </c>
      <c r="X67" s="80">
        <f t="shared" si="14"/>
        <v>0</v>
      </c>
      <c r="Y67" s="80">
        <f t="shared" si="14"/>
        <v>0</v>
      </c>
      <c r="Z67" s="80">
        <f t="shared" si="14"/>
        <v>40000</v>
      </c>
      <c r="AA67" s="80">
        <f t="shared" si="14"/>
        <v>0</v>
      </c>
      <c r="AB67" s="80">
        <f t="shared" si="14"/>
        <v>135000</v>
      </c>
      <c r="AC67" s="80">
        <f t="shared" si="14"/>
        <v>11800</v>
      </c>
      <c r="AD67" s="80">
        <f t="shared" si="14"/>
        <v>680000</v>
      </c>
      <c r="AE67" s="80" t="str">
        <f>"#REF!+AE40+AE18"</f>
        <v>#REF!+AE40+AE18</v>
      </c>
      <c r="AF67" s="80">
        <f>AF40+AF18+AF35+AF28+AF24+AF53+AF57+AF49+AF62</f>
        <v>336796000</v>
      </c>
      <c r="AG67" s="98">
        <f>SUM(AG18:AG66)</f>
        <v>336796000</v>
      </c>
      <c r="AH67" s="74">
        <f>SUM(G67:AD67)</f>
        <v>336796000</v>
      </c>
    </row>
    <row r="68" spans="1:46" ht="15.75">
      <c r="A68" s="99"/>
      <c r="B68" s="100"/>
      <c r="C68" s="101"/>
      <c r="D68" s="101"/>
      <c r="E68" s="101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1"/>
      <c r="AF68" s="102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</row>
    <row r="69" spans="1:46" ht="15.75">
      <c r="A69" s="103"/>
      <c r="B69" s="104"/>
      <c r="C69" s="105"/>
      <c r="D69" s="105"/>
      <c r="E69" s="105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5"/>
      <c r="AF69" s="106"/>
      <c r="AG69" s="108"/>
      <c r="AH69" s="108"/>
      <c r="AI69" s="108"/>
      <c r="AJ69" s="108"/>
      <c r="AK69" s="108"/>
      <c r="AL69" s="108"/>
      <c r="AM69" s="108"/>
      <c r="AN69" s="65"/>
      <c r="AO69" s="65"/>
      <c r="AP69" s="65"/>
      <c r="AQ69" s="65"/>
      <c r="AR69" s="65"/>
      <c r="AS69" s="65"/>
      <c r="AT69" s="65"/>
    </row>
    <row r="70" spans="1:46" ht="15.75">
      <c r="A70" s="103"/>
      <c r="B70" s="104"/>
      <c r="C70" s="105"/>
      <c r="D70" s="105"/>
      <c r="E70" s="105"/>
      <c r="F70" s="106"/>
      <c r="G70" s="107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5"/>
      <c r="AF70" s="106"/>
      <c r="AG70" s="108"/>
      <c r="AH70" s="108"/>
      <c r="AI70" s="108"/>
      <c r="AJ70" s="108"/>
      <c r="AK70" s="108"/>
      <c r="AL70" s="108"/>
      <c r="AM70" s="108"/>
      <c r="AN70" s="65"/>
      <c r="AO70" s="65"/>
      <c r="AP70" s="65"/>
      <c r="AQ70" s="65"/>
      <c r="AR70" s="65"/>
      <c r="AS70" s="65"/>
      <c r="AT70" s="65"/>
    </row>
    <row r="71" spans="1:46" ht="15.75">
      <c r="A71" s="103"/>
      <c r="B71" s="105"/>
      <c r="C71" s="105"/>
      <c r="D71" s="105"/>
      <c r="E71" s="105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5"/>
      <c r="AF71" s="106"/>
      <c r="AG71" s="108"/>
      <c r="AH71" s="108"/>
      <c r="AI71" s="108"/>
      <c r="AJ71" s="108"/>
      <c r="AK71" s="108"/>
      <c r="AL71" s="108"/>
      <c r="AM71" s="108"/>
      <c r="AN71" s="65"/>
      <c r="AO71" s="65"/>
      <c r="AP71" s="65"/>
      <c r="AQ71" s="65"/>
      <c r="AR71" s="65"/>
      <c r="AS71" s="65"/>
      <c r="AT71" s="65"/>
    </row>
    <row r="72" spans="1:46" ht="18.75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</row>
    <row r="73" spans="1:46" s="12" customFormat="1" ht="15.75">
      <c r="A73" s="109"/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0"/>
      <c r="AF73" s="111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</row>
    <row r="74" spans="1:46" ht="15.75">
      <c r="A74" s="109"/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0"/>
      <c r="AF74" s="111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</row>
    <row r="75" spans="1:46" ht="15.75">
      <c r="A75" s="109"/>
      <c r="B75" s="112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0"/>
      <c r="AF75" s="111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</row>
    <row r="76" spans="1:46" ht="46.5" customHeight="1">
      <c r="A76" s="109"/>
      <c r="B76" s="112"/>
      <c r="C76" s="111"/>
      <c r="D76" s="111"/>
      <c r="E76" s="113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0"/>
      <c r="AF76" s="111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</row>
    <row r="77" spans="1:46" ht="15.75">
      <c r="A77" s="109"/>
      <c r="B77" s="112"/>
      <c r="C77" s="111"/>
      <c r="D77" s="111"/>
      <c r="E77" s="113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0"/>
      <c r="AF77" s="111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</row>
    <row r="78" spans="1:46" ht="15.75">
      <c r="A78" s="169"/>
      <c r="B78" s="169"/>
      <c r="C78" s="110"/>
      <c r="D78" s="110"/>
      <c r="E78" s="114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0"/>
      <c r="AF78" s="111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</row>
    <row r="79" spans="1:46" ht="15.75">
      <c r="A79" s="115"/>
      <c r="B79" s="116"/>
      <c r="C79" s="116"/>
      <c r="D79" s="116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6"/>
      <c r="AF79" s="118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</row>
    <row r="80" spans="1:32" ht="15.75">
      <c r="A80" s="119"/>
      <c r="B80" s="120"/>
      <c r="C80" s="120"/>
      <c r="D80" s="120"/>
      <c r="E80" s="121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0"/>
      <c r="AF80" s="122"/>
    </row>
    <row r="81" spans="1:32" ht="15.75">
      <c r="A81" s="119"/>
      <c r="B81" s="120"/>
      <c r="C81" s="120"/>
      <c r="D81" s="12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0"/>
      <c r="AF81" s="122"/>
    </row>
    <row r="82" spans="1:32" ht="15.75">
      <c r="A82" s="119"/>
      <c r="B82" s="120"/>
      <c r="C82" s="120"/>
      <c r="D82" s="120"/>
      <c r="E82" s="121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0"/>
      <c r="AF82" s="120"/>
    </row>
    <row r="83" spans="1:32" ht="15.75">
      <c r="A83" s="119"/>
      <c r="B83" s="120"/>
      <c r="C83" s="120"/>
      <c r="D83" s="120"/>
      <c r="E83" s="121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0"/>
      <c r="AF83" s="120"/>
    </row>
    <row r="84" spans="1:32" ht="15.75">
      <c r="A84" s="119"/>
      <c r="B84" s="120"/>
      <c r="C84" s="120"/>
      <c r="D84" s="120"/>
      <c r="E84" s="121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0"/>
      <c r="AF84" s="120"/>
    </row>
    <row r="85" spans="1:32" ht="15.75">
      <c r="A85" s="119"/>
      <c r="B85" s="120"/>
      <c r="C85" s="120"/>
      <c r="D85" s="120"/>
      <c r="E85" s="121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0"/>
      <c r="AF85" s="120"/>
    </row>
    <row r="86" spans="1:32" ht="15.75">
      <c r="A86" s="119"/>
      <c r="B86" s="120"/>
      <c r="C86" s="120"/>
      <c r="D86" s="120"/>
      <c r="E86" s="121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0"/>
      <c r="AF86" s="120"/>
    </row>
    <row r="87" spans="1:32" ht="15.75">
      <c r="A87" s="119"/>
      <c r="B87" s="120"/>
      <c r="C87" s="120"/>
      <c r="D87" s="120"/>
      <c r="E87" s="121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0"/>
      <c r="AF87" s="120"/>
    </row>
    <row r="88" spans="1:32" ht="15.75">
      <c r="A88" s="119"/>
      <c r="B88" s="120"/>
      <c r="C88" s="120"/>
      <c r="D88" s="120"/>
      <c r="E88" s="121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</row>
    <row r="89" spans="1:32" ht="15.75">
      <c r="A89" s="119"/>
      <c r="B89" s="120"/>
      <c r="C89" s="120"/>
      <c r="D89" s="120"/>
      <c r="E89" s="121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</row>
    <row r="90" spans="1:32" ht="15.75">
      <c r="A90" s="119"/>
      <c r="B90" s="120"/>
      <c r="C90" s="120"/>
      <c r="D90" s="120"/>
      <c r="E90" s="121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</row>
    <row r="91" spans="1:32" ht="24.75" customHeight="1">
      <c r="A91" s="119"/>
      <c r="B91" s="120"/>
      <c r="C91" s="120"/>
      <c r="D91" s="120"/>
      <c r="E91" s="123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</row>
    <row r="92" spans="1:32" ht="15.75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</row>
    <row r="93" spans="1:32" ht="15.75">
      <c r="A93" s="119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</row>
    <row r="94" spans="1:32" ht="15.75">
      <c r="A94" s="119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</row>
    <row r="95" spans="1:32" ht="15.75">
      <c r="A95" s="119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</row>
    <row r="96" spans="1:32" ht="15.75">
      <c r="A96" s="119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</row>
    <row r="97" spans="1:32" ht="15.75">
      <c r="A97" s="119"/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</row>
    <row r="98" spans="1:32" ht="15.75">
      <c r="A98" s="119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</row>
    <row r="99" spans="1:32" ht="15.75">
      <c r="A99" s="119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</row>
    <row r="100" spans="1:32" ht="15.75">
      <c r="A100" s="119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</row>
    <row r="101" spans="1:32" ht="15.75">
      <c r="A101" s="119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</row>
    <row r="102" spans="1:32" ht="15.75">
      <c r="A102" s="119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</row>
    <row r="103" spans="1:32" ht="12.75">
      <c r="A103" s="124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</row>
    <row r="104" spans="1:32" ht="12.75">
      <c r="A104" s="124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</row>
    <row r="105" spans="1:32" ht="12.75">
      <c r="A105" s="124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</row>
    <row r="106" spans="1:32" ht="12.75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</row>
    <row r="107" spans="1:32" ht="12.75">
      <c r="A107" s="124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</row>
    <row r="108" spans="1:32" ht="12.75">
      <c r="A108" s="124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6"/>
    </row>
    <row r="109" spans="1:32" ht="12.75">
      <c r="A109" s="124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6"/>
    </row>
    <row r="110" spans="1:32" ht="12.75">
      <c r="A110" s="124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6"/>
    </row>
    <row r="111" spans="1:32" ht="12.75">
      <c r="A111" s="124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6"/>
    </row>
    <row r="112" spans="1:32" ht="12.75">
      <c r="A112" s="124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6"/>
    </row>
    <row r="113" spans="1:32" ht="12.75">
      <c r="A113" s="124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6"/>
    </row>
    <row r="114" spans="1:32" ht="12.75">
      <c r="A114" s="124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6"/>
    </row>
    <row r="115" spans="1:32" ht="12.75">
      <c r="A115" s="124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6"/>
    </row>
    <row r="116" spans="1:32" ht="12.75">
      <c r="A116" s="124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6"/>
    </row>
    <row r="117" spans="1:32" ht="12.75">
      <c r="A117" s="124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6"/>
    </row>
    <row r="118" spans="1:32" ht="12.75">
      <c r="A118" s="124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6"/>
    </row>
    <row r="119" spans="1:32" ht="12.75">
      <c r="A119" s="124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6"/>
    </row>
    <row r="120" spans="1:32" ht="12.75">
      <c r="A120" s="124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6"/>
    </row>
    <row r="121" spans="1:32" ht="12.75">
      <c r="A121" s="124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6"/>
    </row>
    <row r="122" spans="1:32" ht="12.75">
      <c r="A122" s="124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6"/>
    </row>
    <row r="123" spans="1:32" ht="12.75">
      <c r="A123" s="124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6"/>
    </row>
    <row r="124" spans="1:32" ht="12.75">
      <c r="A124" s="124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6"/>
    </row>
    <row r="125" spans="1:32" ht="12.75">
      <c r="A125" s="124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6"/>
    </row>
    <row r="126" spans="1:32" ht="12.75">
      <c r="A126" s="124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6"/>
    </row>
    <row r="127" spans="1:32" ht="12.75">
      <c r="A127" s="124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6"/>
    </row>
    <row r="128" spans="1:32" ht="12.75">
      <c r="A128" s="124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6"/>
    </row>
    <row r="129" spans="1:32" ht="12.75">
      <c r="A129" s="124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6"/>
    </row>
    <row r="130" spans="1:32" ht="12.75">
      <c r="A130" s="124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6"/>
    </row>
    <row r="131" spans="1:32" ht="12.75">
      <c r="A131" s="124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6"/>
    </row>
    <row r="132" spans="1:32" ht="12.75">
      <c r="A132" s="124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6"/>
    </row>
    <row r="133" spans="1:32" ht="12.75">
      <c r="A133" s="124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6"/>
    </row>
    <row r="134" spans="1:32" ht="12.75">
      <c r="A134" s="124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6"/>
    </row>
    <row r="135" spans="1:32" ht="12.75">
      <c r="A135" s="124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6"/>
    </row>
    <row r="136" spans="1:32" ht="12.75">
      <c r="A136" s="124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6"/>
    </row>
    <row r="137" spans="1:32" ht="12.75">
      <c r="A137" s="124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6"/>
    </row>
    <row r="138" spans="1:32" ht="12.75">
      <c r="A138" s="124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6"/>
    </row>
    <row r="139" spans="1:32" ht="12.75">
      <c r="A139" s="124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6"/>
    </row>
    <row r="140" spans="1:32" ht="12.75">
      <c r="A140" s="1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6"/>
    </row>
    <row r="141" spans="1:32" ht="12.75">
      <c r="A141" s="124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6"/>
    </row>
    <row r="142" spans="1:32" ht="12.75">
      <c r="A142" s="124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6"/>
    </row>
    <row r="143" spans="1:32" ht="12.75">
      <c r="A143" s="124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6"/>
    </row>
    <row r="144" spans="1:32" ht="12.75">
      <c r="A144" s="124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6"/>
    </row>
    <row r="145" spans="1:32" ht="12.75">
      <c r="A145" s="124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6"/>
    </row>
    <row r="146" spans="1:32" ht="12.75">
      <c r="A146" s="124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6"/>
    </row>
    <row r="147" spans="1:32" ht="12.75">
      <c r="A147" s="124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6"/>
    </row>
    <row r="148" spans="1:32" ht="12.75">
      <c r="A148" s="124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6"/>
    </row>
    <row r="149" spans="1:32" ht="12.75">
      <c r="A149" s="124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6"/>
    </row>
    <row r="150" spans="1:32" ht="12.75">
      <c r="A150" s="124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6"/>
    </row>
    <row r="151" spans="1:32" ht="12.75">
      <c r="A151" s="124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6"/>
    </row>
    <row r="152" spans="1:32" ht="12.75">
      <c r="A152" s="124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6"/>
    </row>
    <row r="153" spans="1:32" ht="12.75">
      <c r="A153" s="124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6"/>
    </row>
    <row r="154" spans="1:32" ht="12.75">
      <c r="A154" s="124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6"/>
    </row>
    <row r="155" spans="1:32" ht="12.75">
      <c r="A155" s="124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6"/>
    </row>
    <row r="156" spans="1:32" ht="12.75">
      <c r="A156" s="124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6"/>
    </row>
    <row r="157" spans="1:32" ht="12.75">
      <c r="A157" s="124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6"/>
    </row>
    <row r="158" spans="1:32" ht="12.75">
      <c r="A158" s="124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6"/>
    </row>
    <row r="159" spans="1:32" ht="12.75">
      <c r="A159" s="124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6"/>
    </row>
    <row r="160" spans="1:32" ht="12.75">
      <c r="A160" s="124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6"/>
    </row>
    <row r="161" spans="1:32" ht="12.75">
      <c r="A161" s="124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6"/>
    </row>
    <row r="162" spans="1:32" ht="12.75">
      <c r="A162" s="124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6"/>
    </row>
    <row r="163" spans="1:32" ht="12.75">
      <c r="A163" s="124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6"/>
    </row>
    <row r="164" spans="1:32" ht="12.75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6"/>
    </row>
    <row r="165" spans="1:32" ht="12.75">
      <c r="A165" s="124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6"/>
    </row>
    <row r="166" spans="1:32" ht="12.75">
      <c r="A166" s="124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6"/>
    </row>
    <row r="167" spans="1:32" ht="12.75">
      <c r="A167" s="124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6"/>
    </row>
    <row r="168" spans="1:32" ht="12.75">
      <c r="A168" s="124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6"/>
    </row>
    <row r="169" spans="1:32" ht="12.75">
      <c r="A169" s="124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6"/>
    </row>
    <row r="170" spans="1:32" ht="12.75">
      <c r="A170" s="124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6"/>
    </row>
    <row r="171" spans="1:32" ht="12.75">
      <c r="A171" s="124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6"/>
    </row>
    <row r="172" spans="1:32" ht="12.75">
      <c r="A172" s="124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6"/>
    </row>
    <row r="173" spans="1:32" ht="12.75">
      <c r="A173" s="124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6"/>
    </row>
    <row r="174" spans="1:32" ht="12.75">
      <c r="A174" s="124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6"/>
    </row>
    <row r="175" spans="1:32" ht="12.75">
      <c r="A175" s="124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6"/>
    </row>
    <row r="176" spans="1:32" ht="12.75">
      <c r="A176" s="124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6"/>
    </row>
    <row r="177" spans="1:32" ht="12.75">
      <c r="A177" s="124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6"/>
    </row>
    <row r="178" spans="1:32" ht="12.75">
      <c r="A178" s="124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6"/>
    </row>
    <row r="179" spans="1:32" ht="12.75">
      <c r="A179" s="124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6"/>
    </row>
    <row r="180" spans="1:32" ht="12.75">
      <c r="A180" s="124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6"/>
    </row>
    <row r="181" spans="1:32" ht="12.75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6"/>
    </row>
    <row r="182" spans="1:32" ht="12.75">
      <c r="A182" s="124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6"/>
    </row>
    <row r="183" spans="1:32" ht="12.75">
      <c r="A183" s="124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6"/>
    </row>
    <row r="184" spans="1:32" ht="12.75">
      <c r="A184" s="124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6"/>
    </row>
    <row r="185" spans="1:32" ht="12.75">
      <c r="A185" s="124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6"/>
    </row>
    <row r="186" spans="1:32" ht="12.75">
      <c r="A186" s="124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6"/>
    </row>
    <row r="187" spans="1:32" ht="12.75">
      <c r="A187" s="124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6"/>
    </row>
    <row r="188" spans="1:32" ht="12.75">
      <c r="A188" s="124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6"/>
    </row>
    <row r="189" spans="1:32" ht="12.75">
      <c r="A189" s="124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6"/>
    </row>
    <row r="190" spans="1:32" ht="12.75">
      <c r="A190" s="124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6"/>
    </row>
    <row r="191" spans="1:32" ht="12.75">
      <c r="A191" s="124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6"/>
    </row>
    <row r="192" spans="1:32" ht="12.75">
      <c r="A192" s="124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6"/>
    </row>
    <row r="193" spans="1:32" ht="12.75">
      <c r="A193" s="124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6"/>
    </row>
    <row r="194" spans="1:32" ht="12.75">
      <c r="A194" s="124"/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6"/>
    </row>
    <row r="195" spans="1:32" ht="12.75">
      <c r="A195" s="124"/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6"/>
    </row>
    <row r="196" spans="1:32" ht="12.75">
      <c r="A196" s="124"/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6"/>
    </row>
  </sheetData>
  <sheetProtection selectLockedCells="1" selectUnlockedCells="1"/>
  <mergeCells count="36">
    <mergeCell ref="B10:AF11"/>
    <mergeCell ref="A13:A15"/>
    <mergeCell ref="B13:B15"/>
    <mergeCell ref="C13:C15"/>
    <mergeCell ref="D13:D15"/>
    <mergeCell ref="E13:E15"/>
    <mergeCell ref="F13:F15"/>
    <mergeCell ref="G13:AE13"/>
    <mergeCell ref="AF13:AF15"/>
    <mergeCell ref="G14:G15"/>
    <mergeCell ref="H14:H15"/>
    <mergeCell ref="I14:I15"/>
    <mergeCell ref="J14:J15"/>
    <mergeCell ref="K14:K15"/>
    <mergeCell ref="L14:L15"/>
    <mergeCell ref="M14:M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A72:AF72"/>
    <mergeCell ref="A78:B78"/>
    <mergeCell ref="Z14:Z15"/>
    <mergeCell ref="AA14:AA15"/>
    <mergeCell ref="AB14:AB15"/>
    <mergeCell ref="AC14:AC15"/>
    <mergeCell ref="AD14:AD15"/>
    <mergeCell ref="A17:AF17"/>
    <mergeCell ref="T14:T15"/>
    <mergeCell ref="U14:U15"/>
  </mergeCells>
  <printOptions/>
  <pageMargins left="0.2298611111111111" right="0.1701388888888889" top="0.1701388888888889" bottom="0.1701388888888889" header="0.5118055555555555" footer="0.5118055555555555"/>
  <pageSetup horizontalDpi="300" verticalDpi="300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10" sqref="B10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342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343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344</v>
      </c>
      <c r="D13" s="4"/>
      <c r="E13" s="4"/>
      <c r="F13" s="4"/>
      <c r="G13" s="4"/>
    </row>
    <row r="14" ht="18.75">
      <c r="C14" s="4" t="s">
        <v>345</v>
      </c>
    </row>
    <row r="15" ht="18.75">
      <c r="C15" s="4"/>
    </row>
    <row r="16" ht="12.75">
      <c r="G16" s="5" t="s">
        <v>346</v>
      </c>
    </row>
    <row r="17" ht="12.75">
      <c r="G17" s="5"/>
    </row>
    <row r="18" spans="2:7" ht="15.75">
      <c r="B18" s="6">
        <v>1</v>
      </c>
      <c r="C18" s="3" t="s">
        <v>8</v>
      </c>
      <c r="D18" s="3"/>
      <c r="E18" s="3"/>
      <c r="F18" s="3"/>
      <c r="G18" s="136">
        <v>296</v>
      </c>
    </row>
    <row r="19" spans="2:7" ht="15.75">
      <c r="B19" s="6"/>
      <c r="C19" s="3"/>
      <c r="D19" s="3"/>
      <c r="E19" s="3"/>
      <c r="F19" s="3"/>
      <c r="G19" s="136"/>
    </row>
    <row r="20" spans="1:9" ht="15.75">
      <c r="A20" s="3"/>
      <c r="B20" s="6"/>
      <c r="C20" s="3"/>
      <c r="D20" s="3"/>
      <c r="E20" s="3"/>
      <c r="F20" s="3"/>
      <c r="G20" s="121"/>
      <c r="H20" s="3"/>
      <c r="I20" s="3"/>
    </row>
    <row r="21" spans="1:9" ht="15.75">
      <c r="A21" s="3"/>
      <c r="B21" s="6"/>
      <c r="C21" s="3"/>
      <c r="D21" s="3"/>
      <c r="E21" s="3"/>
      <c r="F21" s="3"/>
      <c r="G21" s="136"/>
      <c r="H21" s="3"/>
      <c r="I21" s="3"/>
    </row>
    <row r="22" spans="1:9" ht="15.75">
      <c r="A22" s="3"/>
      <c r="B22" s="6"/>
      <c r="C22" s="3"/>
      <c r="D22" s="3"/>
      <c r="E22" s="3"/>
      <c r="F22" s="3"/>
      <c r="G22" s="121"/>
      <c r="H22" s="3"/>
      <c r="I22" s="3"/>
    </row>
    <row r="23" spans="1:9" ht="15.75">
      <c r="A23" s="3"/>
      <c r="B23" s="6"/>
      <c r="C23" s="3"/>
      <c r="D23" s="3"/>
      <c r="E23" s="3"/>
      <c r="F23" s="3"/>
      <c r="G23" s="121"/>
      <c r="H23" s="3"/>
      <c r="I23" s="3"/>
    </row>
    <row r="24" spans="1:9" ht="15.75">
      <c r="A24" s="3"/>
      <c r="B24" s="6"/>
      <c r="C24" s="3"/>
      <c r="D24" s="3"/>
      <c r="E24" s="3"/>
      <c r="F24" s="3"/>
      <c r="G24" s="121"/>
      <c r="H24" s="3"/>
      <c r="I24" s="3"/>
    </row>
    <row r="25" spans="1:9" ht="15.75">
      <c r="A25" s="3"/>
      <c r="B25" s="3"/>
      <c r="C25" s="9" t="s">
        <v>21</v>
      </c>
      <c r="D25" s="9"/>
      <c r="E25" s="9"/>
      <c r="F25" s="9"/>
      <c r="G25" s="137">
        <f>SUM(G18:G22)</f>
        <v>296</v>
      </c>
      <c r="H25" s="3"/>
      <c r="I25" s="3"/>
    </row>
    <row r="26" spans="1:9" ht="15.75">
      <c r="A26" s="3"/>
      <c r="B26" s="3"/>
      <c r="C26" s="3"/>
      <c r="D26" s="3"/>
      <c r="E26" s="3"/>
      <c r="F26" s="3"/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2022-11-14T05:24:14Z</cp:lastPrinted>
  <dcterms:created xsi:type="dcterms:W3CDTF">2022-03-14T11:09:02Z</dcterms:created>
  <dcterms:modified xsi:type="dcterms:W3CDTF">2022-11-14T06:25:00Z</dcterms:modified>
  <cp:category/>
  <cp:version/>
  <cp:contentType/>
  <cp:contentStatus/>
</cp:coreProperties>
</file>