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613" firstSheet="3" activeTab="3"/>
  </bookViews>
  <sheets>
    <sheet name="Прилож 4" sheetId="1" state="hidden" r:id="rId1"/>
    <sheet name="Приложение 4" sheetId="2" state="hidden" r:id="rId2"/>
    <sheet name="Прилож 3" sheetId="3" state="hidden" r:id="rId3"/>
    <sheet name="Программы" sheetId="4" r:id="rId4"/>
    <sheet name="Прилож.1 (необходимо)" sheetId="5" state="hidden" r:id="rId5"/>
    <sheet name="Прилож.1 (уточн.)" sheetId="6" state="hidden" r:id="rId6"/>
    <sheet name="Прилож.1  (2)" sheetId="7" state="hidden" r:id="rId7"/>
    <sheet name="Прилож " sheetId="8" state="hidden" r:id="rId8"/>
  </sheets>
  <definedNames>
    <definedName name="_xlnm.Print_Area" localSheetId="6">'Прилож.1  (2)'!$A$4:$AF$68</definedName>
    <definedName name="_xlnm.Print_Area" localSheetId="4">'Прилож.1 (необходимо)'!$A$2:$AG$66</definedName>
    <definedName name="_xlnm.Print_Area" localSheetId="5">'Прилож.1 (уточн.)'!$A$2:$AG$64</definedName>
    <definedName name="_xlnm.Print_Area" localSheetId="3">'Программы'!$A$3:$F$88</definedName>
    <definedName name="_xlnm.Print_Titles" localSheetId="3">'Программы'!$10:$11</definedName>
    <definedName name="_xlnm.Print_Area" localSheetId="6">'Прилож.1  (2)'!$A$4:$AF$68</definedName>
    <definedName name="_xlnm.Print_Area" localSheetId="4">'Прилож.1 (необходимо)'!$A$2:$AG$66</definedName>
    <definedName name="_xlnm.Print_Area" localSheetId="5">'Прилож.1 (уточн.)'!$A$2:$AG$64</definedName>
    <definedName name="_xlnm.Print_Area" localSheetId="3">'Программы'!$A$1:$G$88</definedName>
  </definedNames>
  <calcPr fullCalcOnLoad="1"/>
</workbook>
</file>

<file path=xl/sharedStrings.xml><?xml version="1.0" encoding="utf-8"?>
<sst xmlns="http://schemas.openxmlformats.org/spreadsheetml/2006/main" count="941" uniqueCount="363">
  <si>
    <t>Приложение № 4</t>
  </si>
  <si>
    <t>к решению Собрания депутатов</t>
  </si>
  <si>
    <t>Чухломского муниципального района</t>
  </si>
  <si>
    <t>от"____" декабря 2007г. №____</t>
  </si>
  <si>
    <t>Распределение дополнительных сумм субвенций</t>
  </si>
  <si>
    <t xml:space="preserve">на осуществление полномочий по первичному </t>
  </si>
  <si>
    <t>воинскому учету</t>
  </si>
  <si>
    <t>руб.</t>
  </si>
  <si>
    <t>Городское поселение город Чухлома</t>
  </si>
  <si>
    <t>Беловское СП</t>
  </si>
  <si>
    <t>Краснонивское СП</t>
  </si>
  <si>
    <t>Нагорское СП</t>
  </si>
  <si>
    <t>Ножкинское СП</t>
  </si>
  <si>
    <t>Петровское СП</t>
  </si>
  <si>
    <t>Повалихинское СП</t>
  </si>
  <si>
    <t>Судайское СП</t>
  </si>
  <si>
    <t>Тормановское СП</t>
  </si>
  <si>
    <t>Панкратовское СП</t>
  </si>
  <si>
    <t>Федоровское СП</t>
  </si>
  <si>
    <t>Чухломское СП</t>
  </si>
  <si>
    <t>Шартановское СП</t>
  </si>
  <si>
    <t xml:space="preserve">Итого: </t>
  </si>
  <si>
    <t>от"____" июня 2008г. №____</t>
  </si>
  <si>
    <t>Распределение дополнительных сумм субвенций на осуществление</t>
  </si>
  <si>
    <t>органами местного самоуправления государственных</t>
  </si>
  <si>
    <t>полномочий по государственной регистрации актов гражданского</t>
  </si>
  <si>
    <t>состояния</t>
  </si>
  <si>
    <t>Приложение № 3</t>
  </si>
  <si>
    <t>Распределение дополнительных средств межбюджетных трансфертов</t>
  </si>
  <si>
    <t xml:space="preserve"> бюджетам поселений на осуществление части полномочий </t>
  </si>
  <si>
    <t xml:space="preserve">по решению вопросов местного значения в соответствии </t>
  </si>
  <si>
    <t>с заключенными соглашениями</t>
  </si>
  <si>
    <t>к решению Собрания депутатов Чухломского</t>
  </si>
  <si>
    <t>№ п/п</t>
  </si>
  <si>
    <t>Наименование показателя</t>
  </si>
  <si>
    <t>Целевая статья</t>
  </si>
  <si>
    <t>ГРБС</t>
  </si>
  <si>
    <t>2</t>
  </si>
  <si>
    <t>4</t>
  </si>
  <si>
    <t>1</t>
  </si>
  <si>
    <t>Муниципальная программа "Развитие системы образования Чухломского муниципального района"</t>
  </si>
  <si>
    <t>0100000000</t>
  </si>
  <si>
    <t>1.1.</t>
  </si>
  <si>
    <t>Подпрограмма «Развитие дошкольного образования»</t>
  </si>
  <si>
    <t>0110000000</t>
  </si>
  <si>
    <t>Отдел образования администрации Чухломского муниципального района Костромской области</t>
  </si>
  <si>
    <t>902</t>
  </si>
  <si>
    <t>1.2.</t>
  </si>
  <si>
    <t>Подпрограмма «Развитие общего образования»</t>
  </si>
  <si>
    <t>0120000000</t>
  </si>
  <si>
    <t>1.3.</t>
  </si>
  <si>
    <t>Подпрограмма «Развитие дополнительного образования»</t>
  </si>
  <si>
    <t>0130000000</t>
  </si>
  <si>
    <t>1.4.</t>
  </si>
  <si>
    <t>Подпрограмма «Организация работы отдела образования и подведомственных учреждений»</t>
  </si>
  <si>
    <t>0140000000</t>
  </si>
  <si>
    <t>2.</t>
  </si>
  <si>
    <t>Муниципальная программа "Организация отдыха, оздоровления и занятости детей и подростков"</t>
  </si>
  <si>
    <t>0200000000</t>
  </si>
  <si>
    <t>Отдел культуры, туризма, молодежи и спорта администрации Чухломского муниципального района Костромской области</t>
  </si>
  <si>
    <t>057</t>
  </si>
  <si>
    <t>3.</t>
  </si>
  <si>
    <t xml:space="preserve">Муниципальная программа "Развитие культуры в Чухломском муниципальном района Костромской области» </t>
  </si>
  <si>
    <t>0300000000</t>
  </si>
  <si>
    <t>3.1.</t>
  </si>
  <si>
    <t>Подпрограмма "Развитие библиотечной системы в Чухломском муниципальном районе Костромской области "</t>
  </si>
  <si>
    <t>0310000000</t>
  </si>
  <si>
    <t>3.2.</t>
  </si>
  <si>
    <t>Подпрограмма «Обеспечение реализации муниципальной программы «Развитие культуры Чухломского муниципального района Костромской области»</t>
  </si>
  <si>
    <t>0320000000</t>
  </si>
  <si>
    <t>3.3.</t>
  </si>
  <si>
    <t>Подпрограмма «Развитие учреждений культурно-досугового типа на территории Чухломского муниципального района Костромской области»</t>
  </si>
  <si>
    <t>0330000000</t>
  </si>
  <si>
    <t>3.4.</t>
  </si>
  <si>
    <t>Подпрограмма «Сохранение и развитие музейного дела Чухломского муниципального района Костромской области»</t>
  </si>
  <si>
    <t>0340000000</t>
  </si>
  <si>
    <t>3.5.</t>
  </si>
  <si>
    <t>Подпрограмма «Дополнительное образование детей по дополнительным предпрофессиональным общеобразовательным программам в области музыкального искусства и общеразвивающим программам»</t>
  </si>
  <si>
    <t>0350000000</t>
  </si>
  <si>
    <t>4.</t>
  </si>
  <si>
    <t>Муниципальная программа «Развитие туризма в Чухломском муниципальном районе Костромской области»</t>
  </si>
  <si>
    <t>0400000000</t>
  </si>
  <si>
    <t>5.</t>
  </si>
  <si>
    <t xml:space="preserve"> Муниципальная программа «Развитие физической культуры и спорта в Чухломском муниципальном районе Костромской области»</t>
  </si>
  <si>
    <t>0500000000</t>
  </si>
  <si>
    <t>6.</t>
  </si>
  <si>
    <t>Муниципальная программа «Молодежь Чухломского муниципального района Костромской области»</t>
  </si>
  <si>
    <t>0600000000</t>
  </si>
  <si>
    <t>7.</t>
  </si>
  <si>
    <t>Муниципальная программа «Патриотическое и духовно-нравственное воспитание граждан Чухломского муниципального района Костромской области»</t>
  </si>
  <si>
    <t>0700000000</t>
  </si>
  <si>
    <t>8.</t>
  </si>
  <si>
    <t>Муниципальная программа "Поддержка социально ориентированных некоммерческих организаций в Чухломском муниципальном районе Костромской области"</t>
  </si>
  <si>
    <t>0800000000</t>
  </si>
  <si>
    <t>Администрация Чухломского муниципального района Костромской области</t>
  </si>
  <si>
    <t>901</t>
  </si>
  <si>
    <t>9.</t>
  </si>
  <si>
    <t>Муниципальная программа "Развитие субъектов малого и среднего предпринимательства в Чухломском муниципальном районе"</t>
  </si>
  <si>
    <t>0900000000</t>
  </si>
  <si>
    <t>10.</t>
  </si>
  <si>
    <t>Муниципальная программа "Ремонт и содержание автомобильных дорог на территории Чухломского муниципального района Костромской области"</t>
  </si>
  <si>
    <t>1000000000</t>
  </si>
  <si>
    <t>Отдел капитального строительства и архитектуры администрации Чухломского муниципального района Костромской области</t>
  </si>
  <si>
    <t>934</t>
  </si>
  <si>
    <t>11.</t>
  </si>
  <si>
    <t>Муниципальная программа "Обеспечение жильем молодых семей Чухломского муниципального района Костромской области "</t>
  </si>
  <si>
    <t>1100000000</t>
  </si>
  <si>
    <t>12.</t>
  </si>
  <si>
    <t>Муниципальная программа "Улучшение условий и охраны труда в Чухломском муниципальном районе"</t>
  </si>
  <si>
    <t>1200000000</t>
  </si>
  <si>
    <t>13.</t>
  </si>
  <si>
    <t>1300000000</t>
  </si>
  <si>
    <t>14.</t>
  </si>
  <si>
    <t>Муниципальная программа Чухломского муниципального района Костромской области «Доступная среда»</t>
  </si>
  <si>
    <t>1400000000</t>
  </si>
  <si>
    <t>15.</t>
  </si>
  <si>
    <t>Муниципальная программа «Управление муниципальными финансами и муниципальным долгом Чухломского муниципального района Костромской области»</t>
  </si>
  <si>
    <t>1500000000</t>
  </si>
  <si>
    <t>15.1.</t>
  </si>
  <si>
    <t>Подпрограмма «Осуществление бюджетного процесса на территории Чухломского муниципального района Костромской области»</t>
  </si>
  <si>
    <t>15100000000</t>
  </si>
  <si>
    <t xml:space="preserve">Финансовый отдел администрации 
Чухломского муниципального района Костромской области
</t>
  </si>
  <si>
    <t>935</t>
  </si>
  <si>
    <t>15.1</t>
  </si>
  <si>
    <t>Подпрограмма «Совершенствование межбюджетных отношений в Чухломском муниципальном районе Костромской области»</t>
  </si>
  <si>
    <t>15200000000</t>
  </si>
  <si>
    <t>Управление финансов и экономического развития администрации Чухломского муниципального района Костромской области</t>
  </si>
  <si>
    <t>15.2</t>
  </si>
  <si>
    <t>Подпрограмма «Управление муниципальным долгом Чухломского муниципального района Костромской области»</t>
  </si>
  <si>
    <t>15300000000</t>
  </si>
  <si>
    <t>15.3</t>
  </si>
  <si>
    <t>Подпрограмма «Обеспечение реализации муниципальной программы «Управление финансами и муниципальным долгом Чухломского муниципального района Костромской области»»</t>
  </si>
  <si>
    <t>15400000000</t>
  </si>
  <si>
    <t>16.</t>
  </si>
  <si>
    <t>Муниципальная программа «Комплексное развитие сельских  территорий Чухломского муниципального района Костромской области на 2021-2025 годы»</t>
  </si>
  <si>
    <t>1600000000</t>
  </si>
  <si>
    <t>Муниципальная программа "Повышение безопасности дорожного движения в Чухломском муниципальном районе Костромской области"</t>
  </si>
  <si>
    <t>1700000000</t>
  </si>
  <si>
    <t>17.</t>
  </si>
  <si>
    <t>Муниципальная программа "Формирование современной городской среды на территории Чухломского муниципального района Костромской области"</t>
  </si>
  <si>
    <t>1800000000</t>
  </si>
  <si>
    <t>18.</t>
  </si>
  <si>
    <t>Муниципальная программа "Чистая вода в Чухломском муниципальном районе Костромской области"</t>
  </si>
  <si>
    <t>1900000000</t>
  </si>
  <si>
    <t>Итого</t>
  </si>
  <si>
    <t>Приложение № 1</t>
  </si>
  <si>
    <t>муниципального района</t>
  </si>
  <si>
    <t>от "_____"марта 2008 года №______</t>
  </si>
  <si>
    <t>Перечень изменений, вносимых в расходную часть бюджета Чухломского муниципального района на 2008 год</t>
  </si>
  <si>
    <t>КФСР</t>
  </si>
  <si>
    <t>КВСР</t>
  </si>
  <si>
    <t>КЦСР</t>
  </si>
  <si>
    <t>КВР</t>
  </si>
  <si>
    <t>Вид расходов</t>
  </si>
  <si>
    <t>ВСЕГО</t>
  </si>
  <si>
    <t>211 - зарплата</t>
  </si>
  <si>
    <t>212 - прочие расходы</t>
  </si>
  <si>
    <t>213 - нач.на з/пл</t>
  </si>
  <si>
    <t>221- связь</t>
  </si>
  <si>
    <t>222- транспортные расходы</t>
  </si>
  <si>
    <t>223 10 -э/отопление и газ</t>
  </si>
  <si>
    <t>223 20 -э/энергия</t>
  </si>
  <si>
    <t>223 30 - водоснабжение</t>
  </si>
  <si>
    <t>224- ар.пл.за польз.имуществом</t>
  </si>
  <si>
    <t>225 - услуги по сод.имущ-ва</t>
  </si>
  <si>
    <t>226- проч.услуги</t>
  </si>
  <si>
    <t>231 -Обслуж.долг.обяз-в</t>
  </si>
  <si>
    <t>241- безвозм. перечисления</t>
  </si>
  <si>
    <t>242- безвозм. перечисления</t>
  </si>
  <si>
    <t>251- переч.другим бюджетам</t>
  </si>
  <si>
    <t>262 -соцпомощь</t>
  </si>
  <si>
    <t>263 соцпособия</t>
  </si>
  <si>
    <t>290 20</t>
  </si>
  <si>
    <t>340 10 -медикаменты</t>
  </si>
  <si>
    <t>34020 -продукты питания</t>
  </si>
  <si>
    <t>340 30 -ГСМ</t>
  </si>
  <si>
    <t>340 40-ув.ст.мат.запасов</t>
  </si>
  <si>
    <t>340 50-приобр.кот.-печн.топлива</t>
  </si>
  <si>
    <t>УПРАВЛЕНИЕ</t>
  </si>
  <si>
    <t>0100</t>
  </si>
  <si>
    <t>000</t>
  </si>
  <si>
    <t>0000000</t>
  </si>
  <si>
    <t>Собрание депутатов</t>
  </si>
  <si>
    <t>0103</t>
  </si>
  <si>
    <t>092</t>
  </si>
  <si>
    <t>0020400</t>
  </si>
  <si>
    <t>500</t>
  </si>
  <si>
    <t>Администрация Чухломского МР</t>
  </si>
  <si>
    <t>0104</t>
  </si>
  <si>
    <t xml:space="preserve">ОКС администрации Чухломского МР </t>
  </si>
  <si>
    <t>Финансовый отдел</t>
  </si>
  <si>
    <t>0106</t>
  </si>
  <si>
    <t>Избирательная комиссия</t>
  </si>
  <si>
    <t>0107</t>
  </si>
  <si>
    <t>НАЦИОНАЛЬНАЯ ЭКОНОМИКА</t>
  </si>
  <si>
    <t>0400</t>
  </si>
  <si>
    <t>ОКС администрации Чухломского МР (вод-вод в д.Куливертово)</t>
  </si>
  <si>
    <t>0405</t>
  </si>
  <si>
    <t>082</t>
  </si>
  <si>
    <t>5220000</t>
  </si>
  <si>
    <t>003</t>
  </si>
  <si>
    <t>МУП "Чухломаавтотранс"</t>
  </si>
  <si>
    <t>0408</t>
  </si>
  <si>
    <t>103</t>
  </si>
  <si>
    <t>3170000</t>
  </si>
  <si>
    <t>366</t>
  </si>
  <si>
    <t>ЖИЛИЩНО-КОММУНАЛЬНОЕ ХОЗ-ВО</t>
  </si>
  <si>
    <t>0500</t>
  </si>
  <si>
    <t xml:space="preserve">ОКС администрации Чухл.МР </t>
  </si>
  <si>
    <t>0502</t>
  </si>
  <si>
    <t>132</t>
  </si>
  <si>
    <t>1020200</t>
  </si>
  <si>
    <t>Проценты за кредит</t>
  </si>
  <si>
    <t>0112</t>
  </si>
  <si>
    <t>0650000</t>
  </si>
  <si>
    <t>152</t>
  </si>
  <si>
    <t>Резервный фонд</t>
  </si>
  <si>
    <t>0113</t>
  </si>
  <si>
    <t>0700000</t>
  </si>
  <si>
    <t>184</t>
  </si>
  <si>
    <t>НАЦИОНАЛЬНАЯ БЕЗОПАСНОСТЬ И ПРАВООХРАНИТЕЛЬНАЯ ДЕЯТЕЛЬНОСТЬ</t>
  </si>
  <si>
    <t>0300</t>
  </si>
  <si>
    <t>ЗАГС</t>
  </si>
  <si>
    <t>0304</t>
  </si>
  <si>
    <t>318</t>
  </si>
  <si>
    <t>0010000</t>
  </si>
  <si>
    <t>608</t>
  </si>
  <si>
    <t>ОБРАЗОВАНИЕ</t>
  </si>
  <si>
    <t>0700</t>
  </si>
  <si>
    <t>Чухломская средняя школа</t>
  </si>
  <si>
    <t>0702</t>
  </si>
  <si>
    <t>074</t>
  </si>
  <si>
    <t>4219900</t>
  </si>
  <si>
    <t>001</t>
  </si>
  <si>
    <t>Судайская школа</t>
  </si>
  <si>
    <t>Школы села</t>
  </si>
  <si>
    <t xml:space="preserve">Отдел образования </t>
  </si>
  <si>
    <t>0709</t>
  </si>
  <si>
    <t>КУЛЬТУРА</t>
  </si>
  <si>
    <t>0800</t>
  </si>
  <si>
    <t>Бибколлектор</t>
  </si>
  <si>
    <t>0801</t>
  </si>
  <si>
    <t>4429900</t>
  </si>
  <si>
    <t>Отдел культуры</t>
  </si>
  <si>
    <t>0806</t>
  </si>
  <si>
    <t>ЗДРАВООХРАНЕНИЕ</t>
  </si>
  <si>
    <t>0900</t>
  </si>
  <si>
    <t xml:space="preserve">Чухломская райбольница </t>
  </si>
  <si>
    <t>0901</t>
  </si>
  <si>
    <t>055</t>
  </si>
  <si>
    <t>4709900</t>
  </si>
  <si>
    <t>0902</t>
  </si>
  <si>
    <t>Судайская райбольница</t>
  </si>
  <si>
    <t>Администрация района</t>
  </si>
  <si>
    <t>0908</t>
  </si>
  <si>
    <t>5129700</t>
  </si>
  <si>
    <t>СОЦПОЛИТИКА, всего</t>
  </si>
  <si>
    <t>1000</t>
  </si>
  <si>
    <t>Обеспечение жильем молодых семей</t>
  </si>
  <si>
    <t>1003</t>
  </si>
  <si>
    <t>1040200</t>
  </si>
  <si>
    <t>501</t>
  </si>
  <si>
    <t>МЕЖБЮДЖЕТНЫЕ ТРАНСФЕРТЫ</t>
  </si>
  <si>
    <t>1100</t>
  </si>
  <si>
    <t>Прочие межбюджетные трансферты</t>
  </si>
  <si>
    <t>1104</t>
  </si>
  <si>
    <t>5201500</t>
  </si>
  <si>
    <t>017</t>
  </si>
  <si>
    <t xml:space="preserve">Межбюджетные трансферты бюджетам поселений из бюджета муниципального района на осуществление части полномочий </t>
  </si>
  <si>
    <t>5210600</t>
  </si>
  <si>
    <t>Субвенции на осуществление полномочий по первичному воинскому учету на территориях, где отсутствуют военкоматы</t>
  </si>
  <si>
    <t>1102</t>
  </si>
  <si>
    <t>5190000</t>
  </si>
  <si>
    <t>519</t>
  </si>
  <si>
    <t xml:space="preserve">В С Е Г О  </t>
  </si>
  <si>
    <t>Судайский д/сад - 200000 руб.</t>
  </si>
  <si>
    <t>Свалка - 165000 руб.</t>
  </si>
  <si>
    <t xml:space="preserve">Сады города - </t>
  </si>
  <si>
    <t>от "_____"июня 2008 года №______</t>
  </si>
  <si>
    <t>Администрация Чухломского МР (трудовые отношения)</t>
  </si>
  <si>
    <t>Управление с/х-ва (молоко)</t>
  </si>
  <si>
    <t>2603000</t>
  </si>
  <si>
    <t>006</t>
  </si>
  <si>
    <t>ОКС администрации Чухломского МР (дороги)</t>
  </si>
  <si>
    <t>0409</t>
  </si>
  <si>
    <t>108</t>
  </si>
  <si>
    <t>3150203</t>
  </si>
  <si>
    <t>5201800</t>
  </si>
  <si>
    <t>Субвенции на осуществление органами местного самоуправления гос.полноочий по гос.регистрации атов гражданского состояния</t>
  </si>
  <si>
    <t>1103</t>
  </si>
  <si>
    <t>0013800</t>
  </si>
  <si>
    <t>009</t>
  </si>
  <si>
    <t>от "_____" ноября 2007 года №______</t>
  </si>
  <si>
    <t>от "_____" июня 2007 года №______</t>
  </si>
  <si>
    <t>Перечень изменений, вносимых в расходную часть бюджета Чухломского муниципального района на 2007 год</t>
  </si>
  <si>
    <t>УПРАВЛЕНИЕ, всего</t>
  </si>
  <si>
    <t>005</t>
  </si>
  <si>
    <t>ОКС администрации Чухл.МР</t>
  </si>
  <si>
    <t>Возмещение за газ</t>
  </si>
  <si>
    <t>0402</t>
  </si>
  <si>
    <t>021</t>
  </si>
  <si>
    <t>2480000</t>
  </si>
  <si>
    <t>322</t>
  </si>
  <si>
    <t>Управление с/х-во</t>
  </si>
  <si>
    <t>ОКС администрации Чухл.МР (баня)</t>
  </si>
  <si>
    <t>1020000</t>
  </si>
  <si>
    <t>214</t>
  </si>
  <si>
    <t>0200000</t>
  </si>
  <si>
    <t>097</t>
  </si>
  <si>
    <t>Возмещение за сжиженный газ</t>
  </si>
  <si>
    <t>Мероприятия в области с/х-ва</t>
  </si>
  <si>
    <t>2600000</t>
  </si>
  <si>
    <t>342</t>
  </si>
  <si>
    <t>ОКС (ремонт улично-дорожной сети)</t>
  </si>
  <si>
    <t>3150000</t>
  </si>
  <si>
    <t>365</t>
  </si>
  <si>
    <t>ОБРАЗОВАНИЕ, всего</t>
  </si>
  <si>
    <t>4210000</t>
  </si>
  <si>
    <t>327</t>
  </si>
  <si>
    <t xml:space="preserve">Школы села </t>
  </si>
  <si>
    <t>Отдел образования (приемная семья)</t>
  </si>
  <si>
    <t>422</t>
  </si>
  <si>
    <t>КУЛЬТУРА, всего</t>
  </si>
  <si>
    <t>4420000</t>
  </si>
  <si>
    <t>ЗДРАВООХРАНЕНИЕ,всего</t>
  </si>
  <si>
    <t>4710000</t>
  </si>
  <si>
    <t>Администрация Чухломского МР (пенсии)</t>
  </si>
  <si>
    <t>1001</t>
  </si>
  <si>
    <t>4900000</t>
  </si>
  <si>
    <t>714</t>
  </si>
  <si>
    <t>Соцзащита (Детские пособия)</t>
  </si>
  <si>
    <t>5140000</t>
  </si>
  <si>
    <t>482</t>
  </si>
  <si>
    <t>Адресные субсидии ЖКУ</t>
  </si>
  <si>
    <t>5050000</t>
  </si>
  <si>
    <t>572</t>
  </si>
  <si>
    <t>Оплата жилых помещений и КУ</t>
  </si>
  <si>
    <t>ФИНАНСОВАЯ ПОМОЩЬ,всего</t>
  </si>
  <si>
    <t>Субвенции на осуществление переданных полномочий учр-ям образования</t>
  </si>
  <si>
    <t>1101</t>
  </si>
  <si>
    <t>5170000</t>
  </si>
  <si>
    <t>526</t>
  </si>
  <si>
    <t>Субсидии на проведение капремонта многокварт.домов</t>
  </si>
  <si>
    <t>5200000</t>
  </si>
  <si>
    <t>686</t>
  </si>
  <si>
    <t>Субсидии на переселение граждан из аварийного жилфонда</t>
  </si>
  <si>
    <t>Дотация на выравнивание уровня бюджетной обеспеченности</t>
  </si>
  <si>
    <t>5280000</t>
  </si>
  <si>
    <t xml:space="preserve">Приложение </t>
  </si>
  <si>
    <t>от"____" ноября 2007г. №____</t>
  </si>
  <si>
    <t>Распределение дополнительной суммы субсидии</t>
  </si>
  <si>
    <t>бюджету городского поселения</t>
  </si>
  <si>
    <t>тыс.руб.</t>
  </si>
  <si>
    <t>Муниципальная программа "Энергосбережение и повышение энергетической эффективности Чухломского муниципального района Костромской области"</t>
  </si>
  <si>
    <t>Уточн.план на 2022г. (тыс.рублей)</t>
  </si>
  <si>
    <t>% исполнения к уточн.плану 2022г.</t>
  </si>
  <si>
    <t xml:space="preserve"> СВЕДЕНИЯ ОБ ИСПОЛНЕНИИ МУНИЦИПАЛЬНЫХ ПРОГРАММ ЧУХЛОМСКОГО МУНИЦИПАЛЬНОГО РАЙОНА КОСТРОМСКОЙ ОБЛАСТИ ПО ПОДПРОГРАММАМ И ГЛАВНЫМ РАСПОРЯДИТЕЛЯМ СРЕДСТВ БЮДЖЕТА ЧУХЛОМСКОГО МУНИЦИПАЛЬНОГО РАЙОНА КОСТРОМСКОЙ ОБЛАСТИ по состоянию на 01.05.2023 года</t>
  </si>
  <si>
    <t>Исполнено на 01.05.2023г. (тыс.рублей)</t>
  </si>
  <si>
    <t>19.</t>
  </si>
  <si>
    <t>Муниципальная программа "Развитие сельского хозяйства  в Чухломском муниципальном районе Костромской области"</t>
  </si>
  <si>
    <t>2000000000</t>
  </si>
  <si>
    <t>Отдел сельского хозяйства администрации Чухломского муниципального района Костромской области</t>
  </si>
  <si>
    <t>932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</si>
</sst>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  <numFmt numFmtId="166" formatCode="0.0"/>
    <numFmt numFmtId="167" formatCode="#,##0.00;[Red]\-#,##0.00;0.00"/>
    <numFmt numFmtId="168" formatCode="00\.00\.00"/>
    <numFmt numFmtId="169" formatCode="0\.00"/>
    <numFmt numFmtId="170" formatCode="000\.00"/>
    <numFmt numFmtId="171" formatCode="000\.00\.000\.0"/>
    <numFmt numFmtId="172" formatCode="00"/>
    <numFmt numFmtId="173" formatCode="0000\.00"/>
    <numFmt numFmtId="174" formatCode="000"/>
    <numFmt numFmtId="175" formatCode="000000"/>
    <numFmt numFmtId="176" formatCode="000\.00\.00"/>
    <numFmt numFmtId="177" formatCode="0000000000"/>
    <numFmt numFmtId="178" formatCode="0000"/>
    <numFmt numFmtId="179" formatCode="#,##0.00;[Red]\-#,##0.00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8">
    <font>
      <sz val="10"/>
      <name val="Arial"/>
      <family val="2"/>
    </font>
    <font>
      <sz val="10"/>
      <name val="Arial Cyr"/>
      <family val="2"/>
    </font>
    <font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b/>
      <sz val="9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9"/>
      <color indexed="9"/>
      <name val="Times New Roman"/>
      <family val="1"/>
    </font>
    <font>
      <b/>
      <sz val="12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9"/>
      <name val="Times New Roman"/>
      <family val="1"/>
    </font>
    <font>
      <sz val="8"/>
      <color indexed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i/>
      <u val="single"/>
      <sz val="14"/>
      <name val="Times New Roman"/>
      <family val="1"/>
    </font>
    <font>
      <i/>
      <u val="single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1" fillId="0" borderId="0">
      <alignment/>
      <protection/>
    </xf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0" fillId="0" borderId="0">
      <alignment/>
      <protection/>
    </xf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57" fillId="32" borderId="0" applyNumberFormat="0" applyBorder="0" applyAlignment="0" applyProtection="0"/>
  </cellStyleXfs>
  <cellXfs count="184">
    <xf numFmtId="0" fontId="0" fillId="0" borderId="0" xfId="0" applyAlignment="1">
      <alignment/>
    </xf>
    <xf numFmtId="0" fontId="2" fillId="0" borderId="0" xfId="33" applyFont="1">
      <alignment/>
      <protection/>
    </xf>
    <xf numFmtId="0" fontId="1" fillId="0" borderId="0" xfId="33">
      <alignment/>
      <protection/>
    </xf>
    <xf numFmtId="0" fontId="3" fillId="0" borderId="0" xfId="33" applyFont="1">
      <alignment/>
      <protection/>
    </xf>
    <xf numFmtId="0" fontId="4" fillId="0" borderId="0" xfId="33" applyFont="1">
      <alignment/>
      <protection/>
    </xf>
    <xf numFmtId="0" fontId="2" fillId="0" borderId="0" xfId="33" applyFont="1" applyAlignment="1">
      <alignment horizontal="right"/>
      <protection/>
    </xf>
    <xf numFmtId="0" fontId="3" fillId="0" borderId="0" xfId="33" applyFont="1" applyAlignment="1">
      <alignment horizontal="center"/>
      <protection/>
    </xf>
    <xf numFmtId="1" fontId="3" fillId="0" borderId="0" xfId="33" applyNumberFormat="1" applyFont="1" applyAlignment="1">
      <alignment horizontal="right"/>
      <protection/>
    </xf>
    <xf numFmtId="1" fontId="3" fillId="0" borderId="0" xfId="33" applyNumberFormat="1" applyFont="1">
      <alignment/>
      <protection/>
    </xf>
    <xf numFmtId="0" fontId="5" fillId="0" borderId="0" xfId="33" applyFont="1">
      <alignment/>
      <protection/>
    </xf>
    <xf numFmtId="1" fontId="5" fillId="0" borderId="0" xfId="33" applyNumberFormat="1" applyFont="1">
      <alignment/>
      <protection/>
    </xf>
    <xf numFmtId="0" fontId="6" fillId="0" borderId="0" xfId="33" applyFont="1">
      <alignment/>
      <protection/>
    </xf>
    <xf numFmtId="0" fontId="7" fillId="0" borderId="0" xfId="33" applyFont="1">
      <alignment/>
      <protection/>
    </xf>
    <xf numFmtId="0" fontId="2" fillId="0" borderId="0" xfId="33" applyFont="1" applyBorder="1" applyAlignment="1">
      <alignment/>
      <protection/>
    </xf>
    <xf numFmtId="0" fontId="2" fillId="0" borderId="0" xfId="33" applyFont="1" applyBorder="1">
      <alignment/>
      <protection/>
    </xf>
    <xf numFmtId="3" fontId="3" fillId="0" borderId="0" xfId="33" applyNumberFormat="1" applyFont="1" applyAlignment="1">
      <alignment horizontal="right"/>
      <protection/>
    </xf>
    <xf numFmtId="3" fontId="3" fillId="0" borderId="0" xfId="33" applyNumberFormat="1" applyFont="1">
      <alignment/>
      <protection/>
    </xf>
    <xf numFmtId="3" fontId="5" fillId="0" borderId="0" xfId="33" applyNumberFormat="1" applyFont="1">
      <alignment/>
      <protection/>
    </xf>
    <xf numFmtId="49" fontId="8" fillId="0" borderId="0" xfId="33" applyNumberFormat="1" applyFont="1" applyAlignment="1">
      <alignment horizontal="center"/>
      <protection/>
    </xf>
    <xf numFmtId="0" fontId="9" fillId="0" borderId="0" xfId="33" applyFont="1" applyAlignment="1">
      <alignment wrapText="1"/>
      <protection/>
    </xf>
    <xf numFmtId="1" fontId="10" fillId="0" borderId="0" xfId="33" applyNumberFormat="1" applyFont="1" applyAlignment="1">
      <alignment horizontal="center"/>
      <protection/>
    </xf>
    <xf numFmtId="164" fontId="10" fillId="33" borderId="0" xfId="33" applyNumberFormat="1" applyFont="1" applyFill="1" applyAlignment="1">
      <alignment horizontal="center"/>
      <protection/>
    </xf>
    <xf numFmtId="0" fontId="2" fillId="34" borderId="0" xfId="33" applyFont="1" applyFill="1">
      <alignment/>
      <protection/>
    </xf>
    <xf numFmtId="1" fontId="2" fillId="0" borderId="0" xfId="33" applyNumberFormat="1" applyFont="1" applyBorder="1" applyAlignment="1">
      <alignment horizontal="right"/>
      <protection/>
    </xf>
    <xf numFmtId="0" fontId="2" fillId="0" borderId="0" xfId="33" applyFont="1" applyBorder="1" applyAlignment="1">
      <alignment horizontal="right" wrapText="1"/>
      <protection/>
    </xf>
    <xf numFmtId="49" fontId="8" fillId="34" borderId="0" xfId="33" applyNumberFormat="1" applyFont="1" applyFill="1" applyAlignment="1">
      <alignment horizontal="center"/>
      <protection/>
    </xf>
    <xf numFmtId="49" fontId="12" fillId="34" borderId="0" xfId="33" applyNumberFormat="1" applyFont="1" applyFill="1" applyAlignment="1">
      <alignment horizontal="center"/>
      <protection/>
    </xf>
    <xf numFmtId="0" fontId="13" fillId="34" borderId="0" xfId="33" applyFont="1" applyFill="1" applyBorder="1" applyAlignment="1">
      <alignment vertical="center" wrapText="1"/>
      <protection/>
    </xf>
    <xf numFmtId="164" fontId="13" fillId="34" borderId="0" xfId="33" applyNumberFormat="1" applyFont="1" applyFill="1" applyBorder="1" applyAlignment="1">
      <alignment vertical="center" wrapText="1"/>
      <protection/>
    </xf>
    <xf numFmtId="0" fontId="14" fillId="34" borderId="0" xfId="33" applyFont="1" applyFill="1">
      <alignment/>
      <protection/>
    </xf>
    <xf numFmtId="0" fontId="16" fillId="34" borderId="0" xfId="33" applyFont="1" applyFill="1" applyAlignment="1">
      <alignment wrapText="1"/>
      <protection/>
    </xf>
    <xf numFmtId="1" fontId="15" fillId="34" borderId="0" xfId="33" applyNumberFormat="1" applyFont="1" applyFill="1" applyAlignment="1">
      <alignment horizontal="center"/>
      <protection/>
    </xf>
    <xf numFmtId="164" fontId="10" fillId="34" borderId="0" xfId="33" applyNumberFormat="1" applyFont="1" applyFill="1" applyAlignment="1">
      <alignment horizontal="center"/>
      <protection/>
    </xf>
    <xf numFmtId="0" fontId="2" fillId="0" borderId="0" xfId="33" applyFont="1" applyFill="1">
      <alignment/>
      <protection/>
    </xf>
    <xf numFmtId="49" fontId="17" fillId="34" borderId="10" xfId="33" applyNumberFormat="1" applyFont="1" applyFill="1" applyBorder="1" applyAlignment="1">
      <alignment horizontal="center"/>
      <protection/>
    </xf>
    <xf numFmtId="49" fontId="9" fillId="34" borderId="11" xfId="33" applyNumberFormat="1" applyFont="1" applyFill="1" applyBorder="1" applyAlignment="1">
      <alignment horizontal="center" wrapText="1"/>
      <protection/>
    </xf>
    <xf numFmtId="0" fontId="9" fillId="34" borderId="11" xfId="33" applyFont="1" applyFill="1" applyBorder="1" applyAlignment="1">
      <alignment horizontal="center"/>
      <protection/>
    </xf>
    <xf numFmtId="0" fontId="9" fillId="34" borderId="0" xfId="33" applyFont="1" applyFill="1" applyAlignment="1">
      <alignment horizontal="center"/>
      <protection/>
    </xf>
    <xf numFmtId="0" fontId="9" fillId="0" borderId="0" xfId="33" applyFont="1" applyAlignment="1">
      <alignment horizontal="center"/>
      <protection/>
    </xf>
    <xf numFmtId="49" fontId="8" fillId="35" borderId="12" xfId="33" applyNumberFormat="1" applyFont="1" applyFill="1" applyBorder="1" applyAlignment="1">
      <alignment horizontal="center"/>
      <protection/>
    </xf>
    <xf numFmtId="0" fontId="11" fillId="35" borderId="11" xfId="33" applyNumberFormat="1" applyFont="1" applyFill="1" applyBorder="1" applyAlignment="1">
      <alignment wrapText="1"/>
      <protection/>
    </xf>
    <xf numFmtId="49" fontId="6" fillId="35" borderId="11" xfId="33" applyNumberFormat="1" applyFont="1" applyFill="1" applyBorder="1" applyAlignment="1">
      <alignment horizontal="center"/>
      <protection/>
    </xf>
    <xf numFmtId="49" fontId="10" fillId="35" borderId="11" xfId="33" applyNumberFormat="1" applyFont="1" applyFill="1" applyBorder="1" applyAlignment="1">
      <alignment horizontal="center"/>
      <protection/>
    </xf>
    <xf numFmtId="165" fontId="5" fillId="35" borderId="11" xfId="33" applyNumberFormat="1" applyFont="1" applyFill="1" applyBorder="1" applyAlignment="1">
      <alignment horizontal="right"/>
      <protection/>
    </xf>
    <xf numFmtId="0" fontId="18" fillId="34" borderId="0" xfId="33" applyFont="1" applyFill="1">
      <alignment/>
      <protection/>
    </xf>
    <xf numFmtId="0" fontId="18" fillId="35" borderId="0" xfId="33" applyFont="1" applyFill="1">
      <alignment/>
      <protection/>
    </xf>
    <xf numFmtId="49" fontId="17" fillId="0" borderId="13" xfId="33" applyNumberFormat="1" applyFont="1" applyBorder="1" applyAlignment="1">
      <alignment horizontal="center"/>
      <protection/>
    </xf>
    <xf numFmtId="0" fontId="2" fillId="0" borderId="11" xfId="33" applyNumberFormat="1" applyFont="1" applyBorder="1" applyAlignment="1">
      <alignment wrapText="1"/>
      <protection/>
    </xf>
    <xf numFmtId="49" fontId="10" fillId="0" borderId="11" xfId="33" applyNumberFormat="1" applyFont="1" applyBorder="1" applyAlignment="1">
      <alignment horizontal="center"/>
      <protection/>
    </xf>
    <xf numFmtId="165" fontId="3" fillId="0" borderId="11" xfId="33" applyNumberFormat="1" applyFont="1" applyBorder="1" applyAlignment="1">
      <alignment horizontal="right"/>
      <protection/>
    </xf>
    <xf numFmtId="0" fontId="10" fillId="34" borderId="0" xfId="33" applyFont="1" applyFill="1">
      <alignment/>
      <protection/>
    </xf>
    <xf numFmtId="0" fontId="10" fillId="0" borderId="0" xfId="33" applyFont="1">
      <alignment/>
      <protection/>
    </xf>
    <xf numFmtId="49" fontId="17" fillId="0" borderId="14" xfId="33" applyNumberFormat="1" applyFont="1" applyBorder="1" applyAlignment="1">
      <alignment horizontal="center"/>
      <protection/>
    </xf>
    <xf numFmtId="0" fontId="19" fillId="0" borderId="11" xfId="33" applyNumberFormat="1" applyFont="1" applyBorder="1" applyAlignment="1">
      <alignment wrapText="1"/>
      <protection/>
    </xf>
    <xf numFmtId="49" fontId="8" fillId="0" borderId="12" xfId="33" applyNumberFormat="1" applyFont="1" applyBorder="1" applyAlignment="1">
      <alignment horizontal="center"/>
      <protection/>
    </xf>
    <xf numFmtId="0" fontId="11" fillId="34" borderId="0" xfId="33" applyFont="1" applyFill="1">
      <alignment/>
      <protection/>
    </xf>
    <xf numFmtId="0" fontId="11" fillId="0" borderId="0" xfId="33" applyFont="1">
      <alignment/>
      <protection/>
    </xf>
    <xf numFmtId="49" fontId="17" fillId="34" borderId="12" xfId="33" applyNumberFormat="1" applyFont="1" applyFill="1" applyBorder="1" applyAlignment="1">
      <alignment horizontal="center"/>
      <protection/>
    </xf>
    <xf numFmtId="165" fontId="3" fillId="34" borderId="11" xfId="33" applyNumberFormat="1" applyFont="1" applyFill="1" applyBorder="1" applyAlignment="1">
      <alignment horizontal="right"/>
      <protection/>
    </xf>
    <xf numFmtId="0" fontId="9" fillId="34" borderId="0" xfId="33" applyFont="1" applyFill="1">
      <alignment/>
      <protection/>
    </xf>
    <xf numFmtId="49" fontId="2" fillId="34" borderId="11" xfId="33" applyNumberFormat="1" applyFont="1" applyFill="1" applyBorder="1" applyAlignment="1">
      <alignment horizontal="center"/>
      <protection/>
    </xf>
    <xf numFmtId="49" fontId="10" fillId="34" borderId="11" xfId="33" applyNumberFormat="1" applyFont="1" applyFill="1" applyBorder="1" applyAlignment="1">
      <alignment horizontal="center"/>
      <protection/>
    </xf>
    <xf numFmtId="0" fontId="18" fillId="0" borderId="0" xfId="33" applyFont="1">
      <alignment/>
      <protection/>
    </xf>
    <xf numFmtId="0" fontId="19" fillId="0" borderId="11" xfId="33" applyNumberFormat="1" applyFont="1" applyBorder="1" applyAlignment="1">
      <alignment vertical="top" wrapText="1"/>
      <protection/>
    </xf>
    <xf numFmtId="164" fontId="10" fillId="34" borderId="0" xfId="33" applyNumberFormat="1" applyFont="1" applyFill="1" applyBorder="1" applyAlignment="1">
      <alignment horizontal="center"/>
      <protection/>
    </xf>
    <xf numFmtId="49" fontId="8" fillId="34" borderId="0" xfId="33" applyNumberFormat="1" applyFont="1" applyFill="1" applyBorder="1" applyAlignment="1">
      <alignment horizontal="center"/>
      <protection/>
    </xf>
    <xf numFmtId="0" fontId="17" fillId="34" borderId="0" xfId="33" applyNumberFormat="1" applyFont="1" applyFill="1" applyBorder="1" applyAlignment="1">
      <alignment wrapText="1"/>
      <protection/>
    </xf>
    <xf numFmtId="49" fontId="10" fillId="34" borderId="0" xfId="33" applyNumberFormat="1" applyFont="1" applyFill="1" applyBorder="1" applyAlignment="1">
      <alignment horizontal="center"/>
      <protection/>
    </xf>
    <xf numFmtId="0" fontId="11" fillId="34" borderId="0" xfId="33" applyNumberFormat="1" applyFont="1" applyFill="1" applyBorder="1" applyAlignment="1">
      <alignment wrapText="1"/>
      <protection/>
    </xf>
    <xf numFmtId="0" fontId="20" fillId="34" borderId="0" xfId="33" applyNumberFormat="1" applyFont="1" applyFill="1" applyBorder="1" applyAlignment="1">
      <alignment wrapText="1"/>
      <protection/>
    </xf>
    <xf numFmtId="0" fontId="9" fillId="34" borderId="0" xfId="33" applyFont="1" applyFill="1" applyBorder="1" applyAlignment="1">
      <alignment wrapText="1"/>
      <protection/>
    </xf>
    <xf numFmtId="1" fontId="10" fillId="34" borderId="0" xfId="33" applyNumberFormat="1" applyFont="1" applyFill="1" applyBorder="1" applyAlignment="1">
      <alignment horizontal="center"/>
      <protection/>
    </xf>
    <xf numFmtId="0" fontId="1" fillId="0" borderId="0" xfId="33" applyAlignment="1">
      <alignment horizontal="center"/>
      <protection/>
    </xf>
    <xf numFmtId="0" fontId="2" fillId="0" borderId="0" xfId="33" applyFont="1" applyAlignment="1">
      <alignment horizontal="center"/>
      <protection/>
    </xf>
    <xf numFmtId="0" fontId="4" fillId="0" borderId="0" xfId="33" applyFont="1" applyAlignment="1">
      <alignment/>
      <protection/>
    </xf>
    <xf numFmtId="0" fontId="4" fillId="0" borderId="0" xfId="33" applyFont="1" applyAlignment="1">
      <alignment horizontal="center"/>
      <protection/>
    </xf>
    <xf numFmtId="0" fontId="21" fillId="0" borderId="0" xfId="33" applyFont="1">
      <alignment/>
      <protection/>
    </xf>
    <xf numFmtId="0" fontId="2" fillId="0" borderId="15" xfId="33" applyFont="1" applyBorder="1">
      <alignment/>
      <protection/>
    </xf>
    <xf numFmtId="0" fontId="9" fillId="0" borderId="16" xfId="33" applyFont="1" applyBorder="1" applyAlignment="1">
      <alignment horizontal="center"/>
      <protection/>
    </xf>
    <xf numFmtId="0" fontId="5" fillId="0" borderId="11" xfId="33" applyFont="1" applyBorder="1" applyAlignment="1">
      <alignment horizontal="center"/>
      <protection/>
    </xf>
    <xf numFmtId="0" fontId="5" fillId="0" borderId="11" xfId="33" applyFont="1" applyBorder="1" applyAlignment="1">
      <alignment horizontal="left" vertical="top" wrapText="1"/>
      <protection/>
    </xf>
    <xf numFmtId="49" fontId="5" fillId="0" borderId="11" xfId="33" applyNumberFormat="1" applyFont="1" applyBorder="1" applyAlignment="1">
      <alignment horizontal="right"/>
      <protection/>
    </xf>
    <xf numFmtId="3" fontId="5" fillId="0" borderId="11" xfId="33" applyNumberFormat="1" applyFont="1" applyBorder="1" applyAlignment="1">
      <alignment horizontal="right"/>
      <protection/>
    </xf>
    <xf numFmtId="3" fontId="5" fillId="0" borderId="17" xfId="33" applyNumberFormat="1" applyFont="1" applyFill="1" applyBorder="1" applyAlignment="1">
      <alignment horizontal="right"/>
      <protection/>
    </xf>
    <xf numFmtId="0" fontId="3" fillId="0" borderId="11" xfId="33" applyFont="1" applyBorder="1" applyAlignment="1">
      <alignment horizontal="center"/>
      <protection/>
    </xf>
    <xf numFmtId="0" fontId="3" fillId="0" borderId="11" xfId="33" applyFont="1" applyBorder="1" applyAlignment="1">
      <alignment horizontal="left" vertical="top" wrapText="1"/>
      <protection/>
    </xf>
    <xf numFmtId="49" fontId="3" fillId="0" borderId="11" xfId="33" applyNumberFormat="1" applyFont="1" applyBorder="1" applyAlignment="1">
      <alignment horizontal="right"/>
      <protection/>
    </xf>
    <xf numFmtId="3" fontId="3" fillId="0" borderId="11" xfId="33" applyNumberFormat="1" applyFont="1" applyBorder="1" applyAlignment="1">
      <alignment horizontal="right"/>
      <protection/>
    </xf>
    <xf numFmtId="3" fontId="3" fillId="0" borderId="11" xfId="33" applyNumberFormat="1" applyFont="1" applyBorder="1">
      <alignment/>
      <protection/>
    </xf>
    <xf numFmtId="0" fontId="1" fillId="0" borderId="0" xfId="33" applyFont="1">
      <alignment/>
      <protection/>
    </xf>
    <xf numFmtId="0" fontId="3" fillId="0" borderId="18" xfId="33" applyFont="1" applyBorder="1" applyAlignment="1">
      <alignment horizontal="center"/>
      <protection/>
    </xf>
    <xf numFmtId="3" fontId="3" fillId="0" borderId="18" xfId="33" applyNumberFormat="1" applyFont="1" applyBorder="1" applyAlignment="1">
      <alignment horizontal="right"/>
      <protection/>
    </xf>
    <xf numFmtId="3" fontId="3" fillId="0" borderId="18" xfId="33" applyNumberFormat="1" applyFont="1" applyBorder="1">
      <alignment/>
      <protection/>
    </xf>
    <xf numFmtId="0" fontId="3" fillId="0" borderId="18" xfId="33" applyFont="1" applyBorder="1" applyAlignment="1">
      <alignment horizontal="left" vertical="top" wrapText="1"/>
      <protection/>
    </xf>
    <xf numFmtId="0" fontId="5" fillId="0" borderId="18" xfId="33" applyNumberFormat="1" applyFont="1" applyBorder="1" applyAlignment="1">
      <alignment horizontal="center"/>
      <protection/>
    </xf>
    <xf numFmtId="0" fontId="5" fillId="0" borderId="18" xfId="33" applyNumberFormat="1" applyFont="1" applyBorder="1" applyAlignment="1">
      <alignment horizontal="left" vertical="top" wrapText="1"/>
      <protection/>
    </xf>
    <xf numFmtId="49" fontId="5" fillId="0" borderId="18" xfId="33" applyNumberFormat="1" applyFont="1" applyBorder="1" applyAlignment="1">
      <alignment horizontal="right"/>
      <protection/>
    </xf>
    <xf numFmtId="3" fontId="5" fillId="0" borderId="18" xfId="33" applyNumberFormat="1" applyFont="1" applyBorder="1" applyAlignment="1">
      <alignment horizontal="right"/>
      <protection/>
    </xf>
    <xf numFmtId="3" fontId="7" fillId="0" borderId="0" xfId="33" applyNumberFormat="1" applyFont="1">
      <alignment/>
      <protection/>
    </xf>
    <xf numFmtId="0" fontId="3" fillId="0" borderId="18" xfId="33" applyNumberFormat="1" applyFont="1" applyBorder="1" applyAlignment="1">
      <alignment horizontal="center"/>
      <protection/>
    </xf>
    <xf numFmtId="0" fontId="3" fillId="0" borderId="18" xfId="33" applyNumberFormat="1" applyFont="1" applyBorder="1" applyAlignment="1">
      <alignment horizontal="left" vertical="top" wrapText="1"/>
      <protection/>
    </xf>
    <xf numFmtId="49" fontId="3" fillId="0" borderId="18" xfId="33" applyNumberFormat="1" applyFont="1" applyBorder="1" applyAlignment="1">
      <alignment horizontal="right"/>
      <protection/>
    </xf>
    <xf numFmtId="3" fontId="3" fillId="0" borderId="0" xfId="33" applyNumberFormat="1" applyFont="1" applyBorder="1">
      <alignment/>
      <protection/>
    </xf>
    <xf numFmtId="0" fontId="5" fillId="0" borderId="18" xfId="33" applyNumberFormat="1" applyFont="1" applyBorder="1" applyAlignment="1">
      <alignment horizontal="left" vertical="top" wrapText="1"/>
      <protection/>
    </xf>
    <xf numFmtId="3" fontId="5" fillId="0" borderId="18" xfId="33" applyNumberFormat="1" applyFont="1" applyBorder="1" applyAlignment="1">
      <alignment horizontal="right"/>
      <protection/>
    </xf>
    <xf numFmtId="3" fontId="5" fillId="0" borderId="11" xfId="33" applyNumberFormat="1" applyFont="1" applyBorder="1" applyAlignment="1">
      <alignment horizontal="right"/>
      <protection/>
    </xf>
    <xf numFmtId="3" fontId="3" fillId="0" borderId="18" xfId="33" applyNumberFormat="1" applyFont="1" applyBorder="1" applyAlignment="1">
      <alignment horizontal="right"/>
      <protection/>
    </xf>
    <xf numFmtId="3" fontId="3" fillId="0" borderId="11" xfId="33" applyNumberFormat="1" applyFont="1" applyBorder="1" applyAlignment="1">
      <alignment horizontal="right"/>
      <protection/>
    </xf>
    <xf numFmtId="3" fontId="3" fillId="0" borderId="11" xfId="33" applyNumberFormat="1" applyFont="1" applyBorder="1">
      <alignment/>
      <protection/>
    </xf>
    <xf numFmtId="3" fontId="1" fillId="0" borderId="11" xfId="33" applyNumberFormat="1" applyFont="1" applyBorder="1">
      <alignment/>
      <protection/>
    </xf>
    <xf numFmtId="3" fontId="1" fillId="0" borderId="0" xfId="33" applyNumberFormat="1" applyFont="1">
      <alignment/>
      <protection/>
    </xf>
    <xf numFmtId="3" fontId="3" fillId="0" borderId="18" xfId="33" applyNumberFormat="1" applyFont="1" applyBorder="1">
      <alignment/>
      <protection/>
    </xf>
    <xf numFmtId="3" fontId="1" fillId="0" borderId="0" xfId="33" applyNumberFormat="1">
      <alignment/>
      <protection/>
    </xf>
    <xf numFmtId="3" fontId="5" fillId="0" borderId="11" xfId="33" applyNumberFormat="1" applyFont="1" applyBorder="1">
      <alignment/>
      <protection/>
    </xf>
    <xf numFmtId="49" fontId="3" fillId="0" borderId="18" xfId="33" applyNumberFormat="1" applyFont="1" applyBorder="1" applyAlignment="1">
      <alignment horizontal="right"/>
      <protection/>
    </xf>
    <xf numFmtId="0" fontId="5" fillId="0" borderId="18" xfId="33" applyFont="1" applyBorder="1" applyAlignment="1">
      <alignment horizontal="center"/>
      <protection/>
    </xf>
    <xf numFmtId="0" fontId="5" fillId="0" borderId="18" xfId="33" applyFont="1" applyBorder="1" applyAlignment="1">
      <alignment horizontal="left" vertical="top" wrapText="1"/>
      <protection/>
    </xf>
    <xf numFmtId="49" fontId="5" fillId="0" borderId="18" xfId="33" applyNumberFormat="1" applyFont="1" applyBorder="1" applyAlignment="1">
      <alignment horizontal="right"/>
      <protection/>
    </xf>
    <xf numFmtId="0" fontId="2" fillId="0" borderId="18" xfId="33" applyFont="1" applyBorder="1" applyAlignment="1">
      <alignment horizontal="left" vertical="top" wrapText="1"/>
      <protection/>
    </xf>
    <xf numFmtId="0" fontId="5" fillId="0" borderId="18" xfId="33" applyNumberFormat="1" applyFont="1" applyBorder="1" applyAlignment="1">
      <alignment horizontal="center" vertical="center"/>
      <protection/>
    </xf>
    <xf numFmtId="0" fontId="5" fillId="0" borderId="18" xfId="33" applyNumberFormat="1" applyFont="1" applyBorder="1">
      <alignment/>
      <protection/>
    </xf>
    <xf numFmtId="0" fontId="5" fillId="0" borderId="18" xfId="33" applyNumberFormat="1" applyFont="1" applyBorder="1" applyAlignment="1">
      <alignment horizontal="right"/>
      <protection/>
    </xf>
    <xf numFmtId="1" fontId="7" fillId="0" borderId="0" xfId="33" applyNumberFormat="1" applyFont="1">
      <alignment/>
      <protection/>
    </xf>
    <xf numFmtId="0" fontId="3" fillId="0" borderId="19" xfId="33" applyNumberFormat="1" applyFont="1" applyBorder="1" applyAlignment="1">
      <alignment horizontal="center"/>
      <protection/>
    </xf>
    <xf numFmtId="0" fontId="3" fillId="0" borderId="19" xfId="33" applyNumberFormat="1" applyFont="1" applyBorder="1" applyAlignment="1">
      <alignment horizontal="justify" vertical="center"/>
      <protection/>
    </xf>
    <xf numFmtId="0" fontId="3" fillId="0" borderId="19" xfId="33" applyNumberFormat="1" applyFont="1" applyBorder="1">
      <alignment/>
      <protection/>
    </xf>
    <xf numFmtId="0" fontId="3" fillId="0" borderId="19" xfId="33" applyNumberFormat="1" applyFont="1" applyBorder="1" applyAlignment="1">
      <alignment horizontal="right"/>
      <protection/>
    </xf>
    <xf numFmtId="0" fontId="3" fillId="0" borderId="0" xfId="33" applyNumberFormat="1" applyFont="1" applyBorder="1" applyAlignment="1">
      <alignment horizontal="center"/>
      <protection/>
    </xf>
    <xf numFmtId="0" fontId="3" fillId="0" borderId="0" xfId="33" applyNumberFormat="1" applyFont="1" applyBorder="1" applyAlignment="1">
      <alignment horizontal="justify" vertical="center"/>
      <protection/>
    </xf>
    <xf numFmtId="0" fontId="3" fillId="0" borderId="0" xfId="33" applyNumberFormat="1" applyFont="1" applyBorder="1">
      <alignment/>
      <protection/>
    </xf>
    <xf numFmtId="0" fontId="3" fillId="0" borderId="0" xfId="33" applyNumberFormat="1" applyFont="1" applyBorder="1" applyAlignment="1">
      <alignment horizontal="right"/>
      <protection/>
    </xf>
    <xf numFmtId="3" fontId="3" fillId="0" borderId="0" xfId="33" applyNumberFormat="1" applyFont="1" applyBorder="1" applyAlignment="1">
      <alignment horizontal="right"/>
      <protection/>
    </xf>
    <xf numFmtId="0" fontId="1" fillId="0" borderId="0" xfId="33" applyFont="1" applyBorder="1">
      <alignment/>
      <protection/>
    </xf>
    <xf numFmtId="0" fontId="3" fillId="0" borderId="0" xfId="33" applyNumberFormat="1" applyFont="1" applyFill="1" applyBorder="1" applyAlignment="1">
      <alignment horizontal="center"/>
      <protection/>
    </xf>
    <xf numFmtId="0" fontId="3" fillId="0" borderId="0" xfId="33" applyNumberFormat="1" applyFont="1" applyFill="1" applyBorder="1">
      <alignment/>
      <protection/>
    </xf>
    <xf numFmtId="0" fontId="3" fillId="0" borderId="0" xfId="33" applyNumberFormat="1" applyFont="1" applyFill="1" applyBorder="1" applyAlignment="1">
      <alignment horizontal="right"/>
      <protection/>
    </xf>
    <xf numFmtId="0" fontId="3" fillId="0" borderId="0" xfId="33" applyNumberFormat="1" applyFont="1" applyFill="1" applyBorder="1" applyAlignment="1">
      <alignment horizontal="justify" vertical="top"/>
      <protection/>
    </xf>
    <xf numFmtId="166" fontId="3" fillId="0" borderId="0" xfId="33" applyNumberFormat="1" applyFont="1" applyFill="1" applyBorder="1" applyAlignment="1">
      <alignment horizontal="right"/>
      <protection/>
    </xf>
    <xf numFmtId="166" fontId="3" fillId="0" borderId="0" xfId="33" applyNumberFormat="1" applyFont="1" applyFill="1" applyBorder="1">
      <alignment/>
      <protection/>
    </xf>
    <xf numFmtId="0" fontId="3" fillId="0" borderId="0" xfId="33" applyNumberFormat="1" applyFont="1" applyAlignment="1">
      <alignment horizontal="center"/>
      <protection/>
    </xf>
    <xf numFmtId="0" fontId="3" fillId="0" borderId="0" xfId="33" applyNumberFormat="1" applyFont="1">
      <alignment/>
      <protection/>
    </xf>
    <xf numFmtId="166" fontId="3" fillId="0" borderId="0" xfId="33" applyNumberFormat="1" applyFont="1">
      <alignment/>
      <protection/>
    </xf>
    <xf numFmtId="0" fontId="3" fillId="0" borderId="0" xfId="33" applyNumberFormat="1" applyFont="1" applyAlignment="1">
      <alignment horizontal="right"/>
      <protection/>
    </xf>
    <xf numFmtId="0" fontId="3" fillId="0" borderId="0" xfId="33" applyNumberFormat="1" applyFont="1" applyAlignment="1">
      <alignment horizontal="center"/>
      <protection/>
    </xf>
    <xf numFmtId="0" fontId="3" fillId="0" borderId="0" xfId="33" applyNumberFormat="1" applyFont="1">
      <alignment/>
      <protection/>
    </xf>
    <xf numFmtId="166" fontId="3" fillId="0" borderId="0" xfId="33" applyNumberFormat="1" applyFont="1">
      <alignment/>
      <protection/>
    </xf>
    <xf numFmtId="0" fontId="3" fillId="0" borderId="0" xfId="33" applyNumberFormat="1" applyFont="1" applyAlignment="1">
      <alignment horizontal="right"/>
      <protection/>
    </xf>
    <xf numFmtId="166" fontId="3" fillId="0" borderId="0" xfId="33" applyNumberFormat="1" applyFont="1" applyAlignment="1">
      <alignment horizontal="right" indent="1"/>
      <protection/>
    </xf>
    <xf numFmtId="0" fontId="2" fillId="0" borderId="0" xfId="33" applyNumberFormat="1" applyFont="1" applyAlignment="1">
      <alignment horizontal="center"/>
      <protection/>
    </xf>
    <xf numFmtId="0" fontId="2" fillId="0" borderId="0" xfId="33" applyNumberFormat="1" applyFont="1">
      <alignment/>
      <protection/>
    </xf>
    <xf numFmtId="0" fontId="1" fillId="0" borderId="0" xfId="33" applyNumberFormat="1">
      <alignment/>
      <protection/>
    </xf>
    <xf numFmtId="0" fontId="5" fillId="0" borderId="11" xfId="33" applyFont="1" applyBorder="1">
      <alignment/>
      <protection/>
    </xf>
    <xf numFmtId="0" fontId="3" fillId="0" borderId="11" xfId="33" applyFont="1" applyBorder="1">
      <alignment/>
      <protection/>
    </xf>
    <xf numFmtId="0" fontId="3" fillId="0" borderId="18" xfId="33" applyFont="1" applyBorder="1">
      <alignment/>
      <protection/>
    </xf>
    <xf numFmtId="3" fontId="3" fillId="0" borderId="20" xfId="33" applyNumberFormat="1" applyFont="1" applyBorder="1">
      <alignment/>
      <protection/>
    </xf>
    <xf numFmtId="0" fontId="5" fillId="0" borderId="18" xfId="33" applyNumberFormat="1" applyFont="1" applyBorder="1" applyAlignment="1">
      <alignment horizontal="justify" vertical="center"/>
      <protection/>
    </xf>
    <xf numFmtId="3" fontId="5" fillId="0" borderId="20" xfId="33" applyNumberFormat="1" applyFont="1" applyBorder="1">
      <alignment/>
      <protection/>
    </xf>
    <xf numFmtId="0" fontId="3" fillId="0" borderId="18" xfId="33" applyNumberFormat="1" applyFont="1" applyBorder="1" applyAlignment="1">
      <alignment horizontal="justify" vertical="center"/>
      <protection/>
    </xf>
    <xf numFmtId="0" fontId="5" fillId="0" borderId="18" xfId="33" applyNumberFormat="1" applyFont="1" applyBorder="1" applyAlignment="1">
      <alignment horizontal="justify" vertical="center"/>
      <protection/>
    </xf>
    <xf numFmtId="0" fontId="5" fillId="0" borderId="18" xfId="33" applyFont="1" applyBorder="1">
      <alignment/>
      <protection/>
    </xf>
    <xf numFmtId="166" fontId="3" fillId="0" borderId="0" xfId="33" applyNumberFormat="1" applyFont="1" applyAlignment="1">
      <alignment horizontal="right"/>
      <protection/>
    </xf>
    <xf numFmtId="166" fontId="5" fillId="0" borderId="0" xfId="33" applyNumberFormat="1" applyFont="1">
      <alignment/>
      <protection/>
    </xf>
    <xf numFmtId="49" fontId="2" fillId="36" borderId="21" xfId="33" applyNumberFormat="1" applyFont="1" applyFill="1" applyBorder="1" applyAlignment="1">
      <alignment horizontal="center" vertical="center"/>
      <protection/>
    </xf>
    <xf numFmtId="49" fontId="2" fillId="36" borderId="21" xfId="33" applyNumberFormat="1" applyFont="1" applyFill="1" applyBorder="1" applyAlignment="1">
      <alignment horizontal="center" vertical="center" wrapText="1"/>
      <protection/>
    </xf>
    <xf numFmtId="49" fontId="2" fillId="36" borderId="21" xfId="0" applyNumberFormat="1" applyFont="1" applyFill="1" applyBorder="1" applyAlignment="1">
      <alignment horizontal="center" vertical="center" wrapText="1"/>
    </xf>
    <xf numFmtId="164" fontId="2" fillId="36" borderId="21" xfId="0" applyNumberFormat="1" applyFont="1" applyFill="1" applyBorder="1" applyAlignment="1">
      <alignment horizontal="center" vertical="center" wrapText="1"/>
    </xf>
    <xf numFmtId="0" fontId="2" fillId="37" borderId="0" xfId="33" applyFont="1" applyFill="1">
      <alignment/>
      <protection/>
    </xf>
    <xf numFmtId="0" fontId="2" fillId="0" borderId="0" xfId="33" applyFont="1" applyBorder="1" applyAlignment="1">
      <alignment horizontal="center"/>
      <protection/>
    </xf>
    <xf numFmtId="0" fontId="5" fillId="34" borderId="0" xfId="33" applyFont="1" applyFill="1" applyBorder="1" applyAlignment="1">
      <alignment horizontal="center" vertical="center" wrapText="1"/>
      <protection/>
    </xf>
    <xf numFmtId="0" fontId="4" fillId="0" borderId="0" xfId="33" applyFont="1" applyBorder="1" applyAlignment="1">
      <alignment horizontal="center" vertical="top" wrapText="1"/>
      <protection/>
    </xf>
    <xf numFmtId="0" fontId="2" fillId="0" borderId="22" xfId="33" applyFont="1" applyBorder="1" applyAlignment="1">
      <alignment horizontal="center"/>
      <protection/>
    </xf>
    <xf numFmtId="0" fontId="6" fillId="0" borderId="22" xfId="33" applyFont="1" applyBorder="1" applyAlignment="1">
      <alignment horizontal="justify" vertical="center" textRotation="15"/>
      <protection/>
    </xf>
    <xf numFmtId="0" fontId="6" fillId="0" borderId="22" xfId="33" applyFont="1" applyBorder="1" applyAlignment="1">
      <alignment horizontal="center" vertical="center" textRotation="15"/>
      <protection/>
    </xf>
    <xf numFmtId="0" fontId="5" fillId="0" borderId="23" xfId="33" applyFont="1" applyBorder="1" applyAlignment="1">
      <alignment horizontal="center"/>
      <protection/>
    </xf>
    <xf numFmtId="0" fontId="7" fillId="0" borderId="22" xfId="33" applyFont="1" applyBorder="1" applyAlignment="1">
      <alignment horizontal="center" vertical="center"/>
      <protection/>
    </xf>
    <xf numFmtId="0" fontId="2" fillId="0" borderId="22" xfId="33" applyFont="1" applyBorder="1" applyAlignment="1">
      <alignment horizontal="justify" vertical="center"/>
      <protection/>
    </xf>
    <xf numFmtId="0" fontId="2" fillId="0" borderId="22" xfId="33" applyFont="1" applyBorder="1" applyAlignment="1">
      <alignment horizontal="center" vertical="top" wrapText="1"/>
      <protection/>
    </xf>
    <xf numFmtId="0" fontId="2" fillId="0" borderId="22" xfId="33" applyFont="1" applyBorder="1" applyAlignment="1">
      <alignment horizontal="justify" vertical="top" wrapText="1"/>
      <protection/>
    </xf>
    <xf numFmtId="0" fontId="2" fillId="0" borderId="22" xfId="33" applyFont="1" applyBorder="1" applyAlignment="1">
      <alignment horizontal="center" vertical="center"/>
      <protection/>
    </xf>
    <xf numFmtId="0" fontId="22" fillId="0" borderId="19" xfId="33" applyFont="1" applyBorder="1" applyAlignment="1">
      <alignment horizontal="center"/>
      <protection/>
    </xf>
    <xf numFmtId="0" fontId="3" fillId="0" borderId="19" xfId="33" applyNumberFormat="1" applyFont="1" applyBorder="1" applyAlignment="1">
      <alignment horizontal="left"/>
      <protection/>
    </xf>
    <xf numFmtId="0" fontId="3" fillId="0" borderId="0" xfId="33" applyNumberFormat="1" applyFont="1" applyBorder="1" applyAlignment="1">
      <alignment horizontal="left"/>
      <protection/>
    </xf>
    <xf numFmtId="0" fontId="23" fillId="0" borderId="0" xfId="33" applyNumberFormat="1" applyFont="1" applyFill="1" applyBorder="1" applyAlignment="1">
      <alignment horizontal="center"/>
      <protection/>
    </xf>
    <xf numFmtId="0" fontId="3" fillId="0" borderId="0" xfId="33" applyNumberFormat="1" applyFont="1" applyFill="1" applyBorder="1" applyAlignment="1">
      <alignment horizontal="center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9">
      <selection activeCell="G22" sqref="G22"/>
    </sheetView>
  </sheetViews>
  <sheetFormatPr defaultColWidth="8.57421875" defaultRowHeight="12.75"/>
  <cols>
    <col min="1" max="5" width="8.00390625" style="1" customWidth="1"/>
    <col min="6" max="6" width="11.421875" style="1" customWidth="1"/>
    <col min="7" max="11" width="8.00390625" style="1" customWidth="1"/>
    <col min="12" max="16384" width="8.57421875" style="2" customWidth="1"/>
  </cols>
  <sheetData>
    <row r="1" spans="6:11" ht="15.75">
      <c r="F1" s="1" t="s">
        <v>0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3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13" spans="3:7" ht="18.75">
      <c r="C13" s="4" t="s">
        <v>4</v>
      </c>
      <c r="D13" s="4"/>
      <c r="E13" s="4"/>
      <c r="F13" s="4"/>
      <c r="G13" s="4"/>
    </row>
    <row r="14" ht="18.75">
      <c r="C14" s="4" t="s">
        <v>5</v>
      </c>
    </row>
    <row r="15" ht="18.75">
      <c r="C15" s="4" t="s">
        <v>6</v>
      </c>
    </row>
    <row r="16" ht="18.75">
      <c r="C16" s="4"/>
    </row>
    <row r="17" ht="12.75">
      <c r="G17" s="5" t="s">
        <v>7</v>
      </c>
    </row>
    <row r="18" ht="12.75">
      <c r="G18" s="5"/>
    </row>
    <row r="19" spans="2:7" ht="15.75">
      <c r="B19" s="6">
        <v>1</v>
      </c>
      <c r="C19" s="3" t="s">
        <v>8</v>
      </c>
      <c r="D19" s="3"/>
      <c r="E19" s="3"/>
      <c r="F19" s="3"/>
      <c r="G19" s="7">
        <v>14990</v>
      </c>
    </row>
    <row r="20" spans="1:9" ht="15.75">
      <c r="A20" s="3"/>
      <c r="B20" s="6">
        <v>2</v>
      </c>
      <c r="C20" s="3" t="s">
        <v>9</v>
      </c>
      <c r="D20" s="3"/>
      <c r="E20" s="3"/>
      <c r="F20" s="3"/>
      <c r="G20" s="8">
        <v>2900</v>
      </c>
      <c r="H20" s="3"/>
      <c r="I20" s="3"/>
    </row>
    <row r="21" spans="1:9" ht="15.75">
      <c r="A21" s="3"/>
      <c r="B21" s="6">
        <v>3</v>
      </c>
      <c r="C21" s="3" t="s">
        <v>10</v>
      </c>
      <c r="D21" s="3"/>
      <c r="E21" s="3"/>
      <c r="F21" s="3"/>
      <c r="G21" s="8">
        <v>2890</v>
      </c>
      <c r="H21" s="3"/>
      <c r="I21" s="3"/>
    </row>
    <row r="22" spans="1:9" ht="15.75">
      <c r="A22" s="3"/>
      <c r="B22" s="6">
        <v>4</v>
      </c>
      <c r="C22" s="3" t="s">
        <v>11</v>
      </c>
      <c r="D22" s="3"/>
      <c r="E22" s="3"/>
      <c r="F22" s="3"/>
      <c r="G22" s="8">
        <v>2890</v>
      </c>
      <c r="H22" s="3"/>
      <c r="I22" s="3"/>
    </row>
    <row r="23" spans="1:9" ht="15.75">
      <c r="A23" s="3"/>
      <c r="B23" s="6">
        <v>5</v>
      </c>
      <c r="C23" s="3" t="s">
        <v>12</v>
      </c>
      <c r="D23" s="3"/>
      <c r="E23" s="3"/>
      <c r="F23" s="3"/>
      <c r="G23" s="8">
        <v>2890</v>
      </c>
      <c r="H23" s="3"/>
      <c r="I23" s="3"/>
    </row>
    <row r="24" spans="1:9" ht="15.75">
      <c r="A24" s="3"/>
      <c r="B24" s="6">
        <v>6</v>
      </c>
      <c r="C24" s="3" t="s">
        <v>13</v>
      </c>
      <c r="D24" s="3"/>
      <c r="E24" s="3"/>
      <c r="F24" s="3"/>
      <c r="G24" s="7">
        <v>2900</v>
      </c>
      <c r="H24" s="3"/>
      <c r="I24" s="3"/>
    </row>
    <row r="25" spans="1:9" ht="15.75">
      <c r="A25" s="3"/>
      <c r="B25" s="6">
        <v>7</v>
      </c>
      <c r="C25" s="3" t="s">
        <v>14</v>
      </c>
      <c r="D25" s="3"/>
      <c r="E25" s="3"/>
      <c r="F25" s="3"/>
      <c r="G25" s="7">
        <v>2890</v>
      </c>
      <c r="H25" s="3"/>
      <c r="I25" s="3"/>
    </row>
    <row r="26" spans="1:9" ht="15.75">
      <c r="A26" s="3"/>
      <c r="B26" s="6">
        <v>8</v>
      </c>
      <c r="C26" s="3" t="s">
        <v>15</v>
      </c>
      <c r="D26" s="3"/>
      <c r="E26" s="3"/>
      <c r="F26" s="3"/>
      <c r="G26" s="8">
        <v>2900</v>
      </c>
      <c r="H26" s="3"/>
      <c r="I26" s="3"/>
    </row>
    <row r="27" spans="1:9" ht="15.75">
      <c r="A27" s="3"/>
      <c r="B27" s="6">
        <v>9</v>
      </c>
      <c r="C27" s="3" t="s">
        <v>16</v>
      </c>
      <c r="D27" s="3"/>
      <c r="E27" s="3"/>
      <c r="F27" s="3"/>
      <c r="G27" s="8">
        <v>2890</v>
      </c>
      <c r="H27" s="3"/>
      <c r="I27" s="3"/>
    </row>
    <row r="28" spans="1:9" ht="15.75">
      <c r="A28" s="3"/>
      <c r="B28" s="6">
        <v>10</v>
      </c>
      <c r="C28" s="3" t="s">
        <v>17</v>
      </c>
      <c r="D28" s="3"/>
      <c r="E28" s="3"/>
      <c r="F28" s="3"/>
      <c r="G28" s="8">
        <v>2890</v>
      </c>
      <c r="H28" s="3"/>
      <c r="I28" s="3"/>
    </row>
    <row r="29" spans="1:9" ht="15.75">
      <c r="A29" s="3"/>
      <c r="B29" s="6">
        <v>11</v>
      </c>
      <c r="C29" s="3" t="s">
        <v>18</v>
      </c>
      <c r="D29" s="3"/>
      <c r="E29" s="3"/>
      <c r="F29" s="3"/>
      <c r="G29" s="8">
        <v>2890</v>
      </c>
      <c r="H29" s="3"/>
      <c r="I29" s="3"/>
    </row>
    <row r="30" spans="1:9" ht="15.75">
      <c r="A30" s="3"/>
      <c r="B30" s="6">
        <v>12</v>
      </c>
      <c r="C30" s="3" t="s">
        <v>19</v>
      </c>
      <c r="D30" s="3"/>
      <c r="E30" s="3"/>
      <c r="F30" s="3"/>
      <c r="G30" s="8">
        <v>2890</v>
      </c>
      <c r="H30" s="3"/>
      <c r="I30" s="3"/>
    </row>
    <row r="31" spans="1:9" ht="15.75">
      <c r="A31" s="3"/>
      <c r="B31" s="6">
        <v>13</v>
      </c>
      <c r="C31" s="3" t="s">
        <v>20</v>
      </c>
      <c r="D31" s="3"/>
      <c r="E31" s="3"/>
      <c r="F31" s="3"/>
      <c r="G31" s="8">
        <v>2890</v>
      </c>
      <c r="H31" s="3"/>
      <c r="I31" s="3"/>
    </row>
    <row r="32" spans="1:9" ht="15.75">
      <c r="A32" s="3"/>
      <c r="B32" s="3"/>
      <c r="C32" s="3"/>
      <c r="D32" s="3"/>
      <c r="E32" s="3"/>
      <c r="F32" s="3"/>
      <c r="G32" s="3"/>
      <c r="H32" s="3"/>
      <c r="I32" s="3"/>
    </row>
    <row r="33" spans="1:11" s="12" customFormat="1" ht="15.75">
      <c r="A33" s="9"/>
      <c r="B33" s="9"/>
      <c r="C33" s="9" t="s">
        <v>21</v>
      </c>
      <c r="D33" s="9"/>
      <c r="E33" s="9"/>
      <c r="F33" s="9"/>
      <c r="G33" s="10">
        <f>SUM(G19:G32)</f>
        <v>49700</v>
      </c>
      <c r="H33" s="9"/>
      <c r="I33" s="9"/>
      <c r="J33" s="11"/>
      <c r="K33" s="11"/>
    </row>
    <row r="34" spans="1:9" ht="15.75">
      <c r="A34" s="3"/>
      <c r="B34" s="3"/>
      <c r="C34" s="3"/>
      <c r="D34" s="3"/>
      <c r="E34" s="3"/>
      <c r="F34" s="3"/>
      <c r="G34" s="3"/>
      <c r="H34" s="3"/>
      <c r="I34" s="3"/>
    </row>
    <row r="35" spans="1:9" ht="15.75">
      <c r="A35" s="3"/>
      <c r="B35" s="3"/>
      <c r="C35" s="3"/>
      <c r="D35" s="3"/>
      <c r="E35" s="3"/>
      <c r="F35" s="3"/>
      <c r="G35" s="3"/>
      <c r="H35" s="3"/>
      <c r="I35" s="3"/>
    </row>
    <row r="36" spans="1:9" ht="15.75">
      <c r="A36" s="3"/>
      <c r="B36" s="3"/>
      <c r="C36" s="3"/>
      <c r="D36" s="3"/>
      <c r="E36" s="3"/>
      <c r="F36" s="3"/>
      <c r="G36" s="3"/>
      <c r="H36" s="3"/>
      <c r="I36" s="3"/>
    </row>
    <row r="37" spans="1:9" ht="15.75">
      <c r="A37" s="3"/>
      <c r="B37" s="3"/>
      <c r="C37" s="3"/>
      <c r="D37" s="3"/>
      <c r="E37" s="3"/>
      <c r="F37" s="3"/>
      <c r="G37" s="3"/>
      <c r="H37" s="3"/>
      <c r="I37" s="3"/>
    </row>
    <row r="38" spans="1:9" ht="15.75">
      <c r="A38" s="3"/>
      <c r="B38" s="3"/>
      <c r="C38" s="3"/>
      <c r="D38" s="3"/>
      <c r="E38" s="3"/>
      <c r="F38" s="3"/>
      <c r="G38" s="3"/>
      <c r="H38" s="3"/>
      <c r="I38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F15" sqref="F15"/>
    </sheetView>
  </sheetViews>
  <sheetFormatPr defaultColWidth="8.57421875" defaultRowHeight="12.75"/>
  <cols>
    <col min="1" max="1" width="8.00390625" style="1" customWidth="1"/>
    <col min="2" max="2" width="9.28125" style="1" customWidth="1"/>
    <col min="3" max="5" width="8.00390625" style="1" customWidth="1"/>
    <col min="6" max="6" width="11.421875" style="1" customWidth="1"/>
    <col min="7" max="7" width="9.7109375" style="1" customWidth="1"/>
    <col min="8" max="8" width="10.00390625" style="1" customWidth="1"/>
    <col min="9" max="9" width="9.421875" style="1" customWidth="1"/>
    <col min="10" max="10" width="9.28125" style="1" customWidth="1"/>
    <col min="11" max="11" width="8.00390625" style="1" customWidth="1"/>
    <col min="12" max="16384" width="8.57421875" style="2" customWidth="1"/>
  </cols>
  <sheetData>
    <row r="1" spans="6:11" ht="15.75">
      <c r="F1" s="1" t="s">
        <v>0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22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9" ht="18.75">
      <c r="C9" s="4" t="s">
        <v>23</v>
      </c>
    </row>
    <row r="10" ht="18.75">
      <c r="C10" s="4" t="s">
        <v>24</v>
      </c>
    </row>
    <row r="11" ht="18.75">
      <c r="C11" s="4" t="s">
        <v>25</v>
      </c>
    </row>
    <row r="12" ht="18.75">
      <c r="C12" s="4" t="s">
        <v>26</v>
      </c>
    </row>
    <row r="13" spans="3:7" ht="18.75">
      <c r="C13" s="4"/>
      <c r="D13" s="4"/>
      <c r="E13" s="4"/>
      <c r="F13" s="4"/>
      <c r="G13" s="4"/>
    </row>
    <row r="14" ht="18.75">
      <c r="C14" s="4"/>
    </row>
    <row r="15" spans="2:7" ht="15.75">
      <c r="B15" s="6">
        <v>1</v>
      </c>
      <c r="C15" s="3" t="s">
        <v>9</v>
      </c>
      <c r="D15" s="3"/>
      <c r="E15" s="3"/>
      <c r="F15" s="3">
        <v>2200</v>
      </c>
      <c r="G15" s="5"/>
    </row>
    <row r="16" spans="2:10" ht="15.75">
      <c r="B16" s="6">
        <v>2</v>
      </c>
      <c r="C16" s="3" t="s">
        <v>10</v>
      </c>
      <c r="D16" s="3"/>
      <c r="E16" s="3"/>
      <c r="F16" s="3">
        <v>1080</v>
      </c>
      <c r="G16" s="13"/>
      <c r="H16" s="167"/>
      <c r="I16" s="167"/>
      <c r="J16" s="167"/>
    </row>
    <row r="17" spans="2:10" ht="15.75">
      <c r="B17" s="6">
        <v>3</v>
      </c>
      <c r="C17" s="3" t="s">
        <v>11</v>
      </c>
      <c r="D17" s="3"/>
      <c r="E17" s="3"/>
      <c r="F17" s="3">
        <v>1600</v>
      </c>
      <c r="G17" s="13"/>
      <c r="H17" s="14"/>
      <c r="I17" s="14"/>
      <c r="J17" s="14"/>
    </row>
    <row r="18" spans="2:10" ht="15.75">
      <c r="B18" s="6">
        <v>4</v>
      </c>
      <c r="C18" s="3" t="s">
        <v>12</v>
      </c>
      <c r="D18" s="3"/>
      <c r="E18" s="3"/>
      <c r="F18" s="3">
        <v>3000</v>
      </c>
      <c r="G18" s="15"/>
      <c r="H18" s="3"/>
      <c r="I18" s="3"/>
      <c r="J18" s="3"/>
    </row>
    <row r="19" spans="2:10" ht="15.75">
      <c r="B19" s="6">
        <v>5</v>
      </c>
      <c r="C19" s="3" t="s">
        <v>17</v>
      </c>
      <c r="D19" s="3"/>
      <c r="E19" s="3"/>
      <c r="F19" s="3">
        <v>2200</v>
      </c>
      <c r="G19" s="15"/>
      <c r="H19" s="3"/>
      <c r="I19" s="3"/>
      <c r="J19" s="3"/>
    </row>
    <row r="20" spans="1:10" ht="15.75">
      <c r="A20" s="3"/>
      <c r="B20" s="6">
        <v>6</v>
      </c>
      <c r="C20" s="3" t="s">
        <v>13</v>
      </c>
      <c r="D20" s="3"/>
      <c r="E20" s="3"/>
      <c r="F20" s="3">
        <v>6800</v>
      </c>
      <c r="G20" s="15"/>
      <c r="H20" s="3"/>
      <c r="I20" s="3"/>
      <c r="J20" s="3"/>
    </row>
    <row r="21" spans="1:10" ht="15.75">
      <c r="A21" s="3"/>
      <c r="B21" s="6">
        <v>7</v>
      </c>
      <c r="C21" s="3" t="s">
        <v>14</v>
      </c>
      <c r="D21" s="3"/>
      <c r="E21" s="3"/>
      <c r="F21" s="3">
        <v>1920</v>
      </c>
      <c r="G21" s="15"/>
      <c r="H21" s="3"/>
      <c r="I21" s="3"/>
      <c r="J21" s="3"/>
    </row>
    <row r="22" spans="1:9" ht="15.75">
      <c r="A22" s="3"/>
      <c r="B22" s="6">
        <v>8</v>
      </c>
      <c r="C22" s="3" t="s">
        <v>15</v>
      </c>
      <c r="D22" s="3"/>
      <c r="E22" s="3"/>
      <c r="F22" s="3">
        <v>22800</v>
      </c>
      <c r="G22" s="16"/>
      <c r="H22" s="3"/>
      <c r="I22" s="3"/>
    </row>
    <row r="23" spans="1:9" ht="15.75">
      <c r="A23" s="3"/>
      <c r="B23" s="6">
        <v>9</v>
      </c>
      <c r="C23" s="3" t="s">
        <v>16</v>
      </c>
      <c r="D23" s="3"/>
      <c r="E23" s="3"/>
      <c r="F23" s="3">
        <v>2000</v>
      </c>
      <c r="G23" s="16"/>
      <c r="H23" s="3"/>
      <c r="I23" s="3"/>
    </row>
    <row r="24" spans="1:9" ht="15.75">
      <c r="A24" s="3"/>
      <c r="B24" s="6">
        <v>10</v>
      </c>
      <c r="C24" s="3" t="s">
        <v>18</v>
      </c>
      <c r="D24" s="3"/>
      <c r="E24" s="3"/>
      <c r="F24" s="3">
        <v>3200</v>
      </c>
      <c r="G24" s="16"/>
      <c r="H24" s="3"/>
      <c r="I24" s="3"/>
    </row>
    <row r="25" spans="1:10" ht="15.75">
      <c r="A25" s="3"/>
      <c r="B25" s="6">
        <v>11</v>
      </c>
      <c r="C25" s="3" t="s">
        <v>19</v>
      </c>
      <c r="D25" s="3"/>
      <c r="E25" s="3"/>
      <c r="F25" s="3">
        <v>4400</v>
      </c>
      <c r="G25" s="17"/>
      <c r="H25" s="17"/>
      <c r="I25" s="17"/>
      <c r="J25" s="17"/>
    </row>
    <row r="26" spans="1:9" ht="15.75">
      <c r="A26" s="3"/>
      <c r="B26" s="6">
        <v>12</v>
      </c>
      <c r="C26" s="3" t="s">
        <v>20</v>
      </c>
      <c r="D26" s="3"/>
      <c r="E26" s="3"/>
      <c r="F26" s="3">
        <v>8700</v>
      </c>
      <c r="G26" s="3"/>
      <c r="H26" s="3"/>
      <c r="I26" s="3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9" t="s">
        <v>21</v>
      </c>
      <c r="D28" s="9"/>
      <c r="E28" s="9"/>
      <c r="F28" s="9">
        <f>SUM(F15:F27)</f>
        <v>59900</v>
      </c>
      <c r="G28" s="17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</sheetData>
  <sheetProtection selectLockedCells="1" selectUnlockedCells="1"/>
  <mergeCells count="1">
    <mergeCell ref="H16:J16"/>
  </mergeCells>
  <printOptions/>
  <pageMargins left="0.75" right="0.75" top="1" bottom="1" header="0.5118055555555555" footer="0.5118055555555555"/>
  <pageSetup horizontalDpi="300" verticalDpi="300" orientation="portrait" paperSize="9" scale="83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zoomScalePageLayoutView="0" workbookViewId="0" topLeftCell="A6">
      <selection activeCell="F14" sqref="F14"/>
    </sheetView>
  </sheetViews>
  <sheetFormatPr defaultColWidth="8.57421875" defaultRowHeight="12.75"/>
  <cols>
    <col min="1" max="1" width="8.00390625" style="1" customWidth="1"/>
    <col min="2" max="2" width="9.28125" style="1" customWidth="1"/>
    <col min="3" max="5" width="8.00390625" style="1" customWidth="1"/>
    <col min="6" max="6" width="11.421875" style="1" customWidth="1"/>
    <col min="7" max="7" width="9.7109375" style="1" customWidth="1"/>
    <col min="8" max="8" width="10.00390625" style="1" customWidth="1"/>
    <col min="9" max="9" width="9.421875" style="1" customWidth="1"/>
    <col min="10" max="10" width="9.28125" style="1" customWidth="1"/>
    <col min="11" max="11" width="8.00390625" style="1" customWidth="1"/>
    <col min="12" max="16384" width="8.57421875" style="2" customWidth="1"/>
  </cols>
  <sheetData>
    <row r="1" spans="6:11" ht="15.75">
      <c r="F1" s="1" t="s">
        <v>27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22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9" ht="18.75">
      <c r="C9" s="4" t="s">
        <v>28</v>
      </c>
    </row>
    <row r="10" ht="18.75">
      <c r="C10" s="4" t="s">
        <v>29</v>
      </c>
    </row>
    <row r="11" ht="18.75">
      <c r="C11" s="4" t="s">
        <v>30</v>
      </c>
    </row>
    <row r="12" ht="18.75">
      <c r="C12" s="4" t="s">
        <v>31</v>
      </c>
    </row>
    <row r="13" spans="3:7" ht="18.75">
      <c r="C13" s="4"/>
      <c r="D13" s="4"/>
      <c r="E13" s="4"/>
      <c r="F13" s="4"/>
      <c r="G13" s="4"/>
    </row>
    <row r="14" ht="18.75">
      <c r="C14" s="4"/>
    </row>
    <row r="15" ht="18.75">
      <c r="C15" s="4"/>
    </row>
    <row r="16" ht="12.75">
      <c r="G16" s="5"/>
    </row>
    <row r="17" spans="7:10" ht="12.75">
      <c r="G17" s="167"/>
      <c r="H17" s="167"/>
      <c r="I17" s="167"/>
      <c r="J17" s="167"/>
    </row>
    <row r="18" spans="7:10" ht="12.75">
      <c r="G18" s="167"/>
      <c r="H18" s="14"/>
      <c r="I18" s="14"/>
      <c r="J18" s="14"/>
    </row>
    <row r="19" spans="2:10" ht="15.75">
      <c r="B19" s="6">
        <v>1</v>
      </c>
      <c r="C19" s="3" t="s">
        <v>8</v>
      </c>
      <c r="D19" s="3"/>
      <c r="E19" s="3"/>
      <c r="F19" s="3"/>
      <c r="G19" s="15">
        <v>240950</v>
      </c>
      <c r="H19" s="3"/>
      <c r="I19" s="3"/>
      <c r="J19" s="3"/>
    </row>
    <row r="20" spans="2:10" ht="15.75">
      <c r="B20" s="6">
        <v>2</v>
      </c>
      <c r="C20" s="3" t="s">
        <v>11</v>
      </c>
      <c r="D20" s="3"/>
      <c r="E20" s="3"/>
      <c r="F20" s="3"/>
      <c r="G20" s="15">
        <v>1260</v>
      </c>
      <c r="H20" s="3"/>
      <c r="I20" s="3"/>
      <c r="J20" s="3"/>
    </row>
    <row r="21" spans="1:10" ht="15.75">
      <c r="A21" s="3"/>
      <c r="B21" s="6">
        <v>3</v>
      </c>
      <c r="C21" s="3" t="s">
        <v>13</v>
      </c>
      <c r="D21" s="3"/>
      <c r="E21" s="3"/>
      <c r="F21" s="3"/>
      <c r="G21" s="15">
        <v>6300</v>
      </c>
      <c r="H21" s="3"/>
      <c r="I21" s="3"/>
      <c r="J21" s="3"/>
    </row>
    <row r="22" spans="1:10" ht="15.75">
      <c r="A22" s="3"/>
      <c r="B22" s="6">
        <v>4</v>
      </c>
      <c r="C22" s="3" t="s">
        <v>15</v>
      </c>
      <c r="D22" s="3"/>
      <c r="E22" s="3"/>
      <c r="F22" s="3"/>
      <c r="G22" s="15">
        <f>7560+74300</f>
        <v>81860</v>
      </c>
      <c r="H22" s="3"/>
      <c r="I22" s="3"/>
      <c r="J22" s="3"/>
    </row>
    <row r="23" spans="1:9" ht="15.75">
      <c r="A23" s="3"/>
      <c r="B23" s="6"/>
      <c r="C23" s="3"/>
      <c r="D23" s="3"/>
      <c r="E23" s="3"/>
      <c r="F23" s="3"/>
      <c r="G23" s="16"/>
      <c r="H23" s="3"/>
      <c r="I23" s="3"/>
    </row>
    <row r="24" spans="1:9" ht="15.75">
      <c r="A24" s="3"/>
      <c r="B24" s="6"/>
      <c r="C24" s="3"/>
      <c r="D24" s="3"/>
      <c r="E24" s="3"/>
      <c r="F24" s="3"/>
      <c r="G24" s="16"/>
      <c r="H24" s="3"/>
      <c r="I24" s="3"/>
    </row>
    <row r="25" spans="1:9" ht="15.75">
      <c r="A25" s="3"/>
      <c r="B25" s="6"/>
      <c r="C25" s="3"/>
      <c r="D25" s="3"/>
      <c r="E25" s="3"/>
      <c r="F25" s="3"/>
      <c r="G25" s="16"/>
      <c r="H25" s="3"/>
      <c r="I25" s="3"/>
    </row>
    <row r="26" spans="1:10" ht="15.75">
      <c r="A26" s="3"/>
      <c r="B26" s="3"/>
      <c r="C26" s="9" t="s">
        <v>21</v>
      </c>
      <c r="D26" s="9"/>
      <c r="E26" s="9"/>
      <c r="F26" s="9"/>
      <c r="G26" s="17">
        <f>SUM(G19:G25)</f>
        <v>330370</v>
      </c>
      <c r="H26" s="17"/>
      <c r="I26" s="17"/>
      <c r="J26" s="17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3"/>
      <c r="D28" s="3"/>
      <c r="E28" s="3"/>
      <c r="F28" s="3"/>
      <c r="G28" s="3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  <row r="31" spans="1:9" ht="15.75">
      <c r="A31" s="3"/>
      <c r="B31" s="3"/>
      <c r="C31" s="3"/>
      <c r="D31" s="3"/>
      <c r="E31" s="3"/>
      <c r="F31" s="3"/>
      <c r="G31" s="3"/>
      <c r="H31" s="3"/>
      <c r="I31" s="3"/>
    </row>
  </sheetData>
  <sheetProtection selectLockedCells="1" selectUnlockedCells="1"/>
  <mergeCells count="2">
    <mergeCell ref="G17:G18"/>
    <mergeCell ref="H17:J17"/>
  </mergeCells>
  <printOptions/>
  <pageMargins left="0.75" right="0.75" top="1" bottom="1" header="0.5118055555555555" footer="0.5118055555555555"/>
  <pageSetup horizontalDpi="300" verticalDpi="300" orientation="portrait" paperSize="9" scale="83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K189"/>
  <sheetViews>
    <sheetView tabSelected="1" zoomScalePageLayoutView="0" workbookViewId="0" topLeftCell="A1">
      <selection activeCell="G73" sqref="G73"/>
    </sheetView>
  </sheetViews>
  <sheetFormatPr defaultColWidth="26.00390625" defaultRowHeight="12.75"/>
  <cols>
    <col min="1" max="1" width="6.140625" style="18" customWidth="1"/>
    <col min="2" max="2" width="53.7109375" style="19" customWidth="1"/>
    <col min="3" max="3" width="14.7109375" style="20" customWidth="1"/>
    <col min="4" max="4" width="9.00390625" style="20" customWidth="1"/>
    <col min="5" max="5" width="13.7109375" style="21" customWidth="1"/>
    <col min="6" max="6" width="12.7109375" style="21" customWidth="1"/>
    <col min="7" max="7" width="11.8515625" style="21" customWidth="1"/>
    <col min="8" max="115" width="26.00390625" style="22" customWidth="1"/>
    <col min="116" max="16384" width="26.00390625" style="1" customWidth="1"/>
  </cols>
  <sheetData>
    <row r="1" spans="2:7" ht="12" customHeight="1">
      <c r="B1" s="23"/>
      <c r="C1" s="23"/>
      <c r="D1" s="23"/>
      <c r="E1" s="23"/>
      <c r="F1" s="23"/>
      <c r="G1" s="23"/>
    </row>
    <row r="2" spans="2:7" ht="12" customHeight="1">
      <c r="B2" s="24"/>
      <c r="C2" s="24"/>
      <c r="D2" s="24"/>
      <c r="E2" s="24"/>
      <c r="F2" s="24"/>
      <c r="G2" s="24"/>
    </row>
    <row r="3" spans="1:7" s="22" customFormat="1" ht="27.75" customHeight="1">
      <c r="A3" s="25"/>
      <c r="B3" s="168" t="s">
        <v>356</v>
      </c>
      <c r="C3" s="168"/>
      <c r="D3" s="168"/>
      <c r="E3" s="168"/>
      <c r="F3" s="168"/>
      <c r="G3" s="168"/>
    </row>
    <row r="4" spans="1:7" s="22" customFormat="1" ht="11.25" customHeight="1">
      <c r="A4" s="25"/>
      <c r="B4" s="168"/>
      <c r="C4" s="168"/>
      <c r="D4" s="168"/>
      <c r="E4" s="168"/>
      <c r="F4" s="168"/>
      <c r="G4" s="168"/>
    </row>
    <row r="5" spans="1:7" s="22" customFormat="1" ht="11.25" customHeight="1">
      <c r="A5" s="25"/>
      <c r="B5" s="168"/>
      <c r="C5" s="168"/>
      <c r="D5" s="168"/>
      <c r="E5" s="168"/>
      <c r="F5" s="168"/>
      <c r="G5" s="168"/>
    </row>
    <row r="6" spans="1:7" s="22" customFormat="1" ht="24.75" customHeight="1">
      <c r="A6" s="25"/>
      <c r="B6" s="168"/>
      <c r="C6" s="168"/>
      <c r="D6" s="168"/>
      <c r="E6" s="168"/>
      <c r="F6" s="168"/>
      <c r="G6" s="168"/>
    </row>
    <row r="7" spans="1:7" s="29" customFormat="1" ht="3.75" customHeight="1" hidden="1">
      <c r="A7" s="26"/>
      <c r="B7" s="27"/>
      <c r="C7" s="27"/>
      <c r="D7" s="27"/>
      <c r="E7" s="28"/>
      <c r="F7" s="28"/>
      <c r="G7" s="28"/>
    </row>
    <row r="8" spans="1:7" s="29" customFormat="1" ht="1.5" customHeight="1" hidden="1">
      <c r="A8" s="26"/>
      <c r="B8" s="27"/>
      <c r="C8" s="27"/>
      <c r="D8" s="27"/>
      <c r="E8" s="28"/>
      <c r="F8" s="28"/>
      <c r="G8" s="28"/>
    </row>
    <row r="9" spans="1:7" s="29" customFormat="1" ht="15.75" customHeight="1">
      <c r="A9" s="26"/>
      <c r="B9" s="30"/>
      <c r="C9" s="31"/>
      <c r="D9" s="31"/>
      <c r="E9" s="32"/>
      <c r="F9" s="32"/>
      <c r="G9" s="32"/>
    </row>
    <row r="10" spans="1:55" s="33" customFormat="1" ht="66" customHeight="1">
      <c r="A10" s="162" t="s">
        <v>33</v>
      </c>
      <c r="B10" s="163" t="s">
        <v>34</v>
      </c>
      <c r="C10" s="164" t="s">
        <v>35</v>
      </c>
      <c r="D10" s="164" t="s">
        <v>36</v>
      </c>
      <c r="E10" s="165" t="s">
        <v>354</v>
      </c>
      <c r="F10" s="165" t="s">
        <v>357</v>
      </c>
      <c r="G10" s="165" t="s">
        <v>355</v>
      </c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6"/>
      <c r="Y10" s="166"/>
      <c r="Z10" s="166"/>
      <c r="AA10" s="166"/>
      <c r="AB10" s="166"/>
      <c r="AC10" s="166"/>
      <c r="AD10" s="166"/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6"/>
      <c r="AW10" s="166"/>
      <c r="AX10" s="166"/>
      <c r="AY10" s="166"/>
      <c r="AZ10" s="166"/>
      <c r="BA10" s="166"/>
      <c r="BB10" s="166"/>
      <c r="BC10" s="166"/>
    </row>
    <row r="11" spans="1:115" s="38" customFormat="1" ht="12.75" customHeight="1" thickBot="1">
      <c r="A11" s="34">
        <v>1</v>
      </c>
      <c r="B11" s="35" t="s">
        <v>37</v>
      </c>
      <c r="C11" s="36">
        <v>3</v>
      </c>
      <c r="D11" s="35" t="s">
        <v>38</v>
      </c>
      <c r="E11" s="35">
        <v>5</v>
      </c>
      <c r="F11" s="35">
        <v>7</v>
      </c>
      <c r="G11" s="35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7"/>
      <c r="AH11" s="37"/>
      <c r="AI11" s="37"/>
      <c r="AJ11" s="37"/>
      <c r="AK11" s="37"/>
      <c r="AL11" s="37"/>
      <c r="AM11" s="37"/>
      <c r="AN11" s="37"/>
      <c r="AO11" s="37"/>
      <c r="AP11" s="37"/>
      <c r="AQ11" s="37"/>
      <c r="AR11" s="37"/>
      <c r="AS11" s="37"/>
      <c r="AT11" s="37"/>
      <c r="AU11" s="37"/>
      <c r="AV11" s="37"/>
      <c r="AW11" s="37"/>
      <c r="AX11" s="37"/>
      <c r="AY11" s="37"/>
      <c r="AZ11" s="37"/>
      <c r="BA11" s="37"/>
      <c r="BB11" s="37"/>
      <c r="BC11" s="37"/>
      <c r="BD11" s="37"/>
      <c r="BE11" s="37"/>
      <c r="BF11" s="37"/>
      <c r="BG11" s="37"/>
      <c r="BH11" s="37"/>
      <c r="BI11" s="37"/>
      <c r="BJ11" s="37"/>
      <c r="BK11" s="37"/>
      <c r="BL11" s="37"/>
      <c r="BM11" s="37"/>
      <c r="BN11" s="37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7"/>
      <c r="CC11" s="37"/>
      <c r="CD11" s="37"/>
      <c r="CE11" s="37"/>
      <c r="CF11" s="37"/>
      <c r="CG11" s="37"/>
      <c r="CH11" s="37"/>
      <c r="CI11" s="37"/>
      <c r="CJ11" s="37"/>
      <c r="CK11" s="37"/>
      <c r="CL11" s="37"/>
      <c r="CM11" s="37"/>
      <c r="CN11" s="37"/>
      <c r="CO11" s="37"/>
      <c r="CP11" s="37"/>
      <c r="CQ11" s="37"/>
      <c r="CR11" s="37"/>
      <c r="CS11" s="37"/>
      <c r="CT11" s="37"/>
      <c r="CU11" s="37"/>
      <c r="CV11" s="37"/>
      <c r="CW11" s="37"/>
      <c r="CX11" s="37"/>
      <c r="CY11" s="37"/>
      <c r="CZ11" s="37"/>
      <c r="DA11" s="37"/>
      <c r="DB11" s="37"/>
      <c r="DC11" s="37"/>
      <c r="DD11" s="37"/>
      <c r="DE11" s="37"/>
      <c r="DF11" s="37"/>
      <c r="DG11" s="37"/>
      <c r="DH11" s="37"/>
      <c r="DI11" s="37"/>
      <c r="DJ11" s="37"/>
      <c r="DK11" s="37"/>
    </row>
    <row r="12" spans="1:115" s="45" customFormat="1" ht="43.5">
      <c r="A12" s="39" t="s">
        <v>39</v>
      </c>
      <c r="B12" s="40" t="s">
        <v>40</v>
      </c>
      <c r="C12" s="41" t="s">
        <v>41</v>
      </c>
      <c r="D12" s="42"/>
      <c r="E12" s="43">
        <f>E13+E15+E17+E19</f>
        <v>160359.69999999998</v>
      </c>
      <c r="F12" s="43">
        <f>F13+F15+F17+F19</f>
        <v>65438.299999999996</v>
      </c>
      <c r="G12" s="43">
        <f>IF(E12=0," ",F12/E12*100)</f>
        <v>40.807197818404504</v>
      </c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</row>
    <row r="13" spans="1:115" s="51" customFormat="1" ht="15.75">
      <c r="A13" s="46" t="s">
        <v>42</v>
      </c>
      <c r="B13" s="47" t="s">
        <v>43</v>
      </c>
      <c r="C13" s="48" t="s">
        <v>44</v>
      </c>
      <c r="D13" s="48"/>
      <c r="E13" s="49">
        <f>E14</f>
        <v>46070.8</v>
      </c>
      <c r="F13" s="49">
        <f>F14</f>
        <v>19477.6</v>
      </c>
      <c r="G13" s="49">
        <f aca="true" t="shared" si="0" ref="G13:G76">IF(E13=0," ",F13/E13*100)</f>
        <v>42.27753805013153</v>
      </c>
      <c r="H13" s="50"/>
      <c r="I13" s="50"/>
      <c r="J13" s="50"/>
      <c r="K13" s="50"/>
      <c r="L13" s="50"/>
      <c r="M13" s="50"/>
      <c r="N13" s="50"/>
      <c r="O13" s="50"/>
      <c r="P13" s="50"/>
      <c r="Q13" s="50"/>
      <c r="R13" s="50"/>
      <c r="S13" s="50"/>
      <c r="T13" s="50"/>
      <c r="U13" s="50"/>
      <c r="V13" s="50"/>
      <c r="W13" s="50"/>
      <c r="X13" s="50"/>
      <c r="Y13" s="50"/>
      <c r="Z13" s="50"/>
      <c r="AA13" s="50"/>
      <c r="AB13" s="50"/>
      <c r="AC13" s="50"/>
      <c r="AD13" s="50"/>
      <c r="AE13" s="50"/>
      <c r="AF13" s="50"/>
      <c r="AG13" s="50"/>
      <c r="AH13" s="50"/>
      <c r="AI13" s="50"/>
      <c r="AJ13" s="50"/>
      <c r="AK13" s="50"/>
      <c r="AL13" s="50"/>
      <c r="AM13" s="50"/>
      <c r="AN13" s="50"/>
      <c r="AO13" s="50"/>
      <c r="AP13" s="50"/>
      <c r="AQ13" s="50"/>
      <c r="AR13" s="50"/>
      <c r="AS13" s="50"/>
      <c r="AT13" s="50"/>
      <c r="AU13" s="50"/>
      <c r="AV13" s="50"/>
      <c r="AW13" s="50"/>
      <c r="AX13" s="50"/>
      <c r="AY13" s="50"/>
      <c r="AZ13" s="50"/>
      <c r="BA13" s="50"/>
      <c r="BB13" s="50"/>
      <c r="BC13" s="50"/>
      <c r="BD13" s="50"/>
      <c r="BE13" s="50"/>
      <c r="BF13" s="50"/>
      <c r="BG13" s="50"/>
      <c r="BH13" s="50"/>
      <c r="BI13" s="50"/>
      <c r="BJ13" s="50"/>
      <c r="BK13" s="50"/>
      <c r="BL13" s="50"/>
      <c r="BM13" s="50"/>
      <c r="BN13" s="50"/>
      <c r="BO13" s="50"/>
      <c r="BP13" s="50"/>
      <c r="BQ13" s="50"/>
      <c r="BR13" s="50"/>
      <c r="BS13" s="50"/>
      <c r="BT13" s="50"/>
      <c r="BU13" s="50"/>
      <c r="BV13" s="50"/>
      <c r="BW13" s="50"/>
      <c r="BX13" s="50"/>
      <c r="BY13" s="50"/>
      <c r="BZ13" s="50"/>
      <c r="CA13" s="50"/>
      <c r="CB13" s="50"/>
      <c r="CC13" s="50"/>
      <c r="CD13" s="50"/>
      <c r="CE13" s="50"/>
      <c r="CF13" s="50"/>
      <c r="CG13" s="50"/>
      <c r="CH13" s="50"/>
      <c r="CI13" s="50"/>
      <c r="CJ13" s="50"/>
      <c r="CK13" s="50"/>
      <c r="CL13" s="50"/>
      <c r="CM13" s="50"/>
      <c r="CN13" s="50"/>
      <c r="CO13" s="50"/>
      <c r="CP13" s="50"/>
      <c r="CQ13" s="50"/>
      <c r="CR13" s="50"/>
      <c r="CS13" s="50"/>
      <c r="CT13" s="50"/>
      <c r="CU13" s="50"/>
      <c r="CV13" s="50"/>
      <c r="CW13" s="50"/>
      <c r="CX13" s="50"/>
      <c r="CY13" s="50"/>
      <c r="CZ13" s="50"/>
      <c r="DA13" s="50"/>
      <c r="DB13" s="50"/>
      <c r="DC13" s="50"/>
      <c r="DD13" s="50"/>
      <c r="DE13" s="50"/>
      <c r="DF13" s="50"/>
      <c r="DG13" s="50"/>
      <c r="DH13" s="50"/>
      <c r="DI13" s="50"/>
      <c r="DJ13" s="50"/>
      <c r="DK13" s="50"/>
    </row>
    <row r="14" spans="1:115" s="51" customFormat="1" ht="26.25">
      <c r="A14" s="52"/>
      <c r="B14" s="53" t="s">
        <v>45</v>
      </c>
      <c r="C14" s="48"/>
      <c r="D14" s="48" t="s">
        <v>46</v>
      </c>
      <c r="E14" s="49">
        <v>46070.8</v>
      </c>
      <c r="F14" s="49">
        <v>19477.6</v>
      </c>
      <c r="G14" s="49">
        <f t="shared" si="0"/>
        <v>42.27753805013153</v>
      </c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0"/>
      <c r="BK14" s="50"/>
      <c r="BL14" s="50"/>
      <c r="BM14" s="50"/>
      <c r="BN14" s="50"/>
      <c r="BO14" s="50"/>
      <c r="BP14" s="50"/>
      <c r="BQ14" s="50"/>
      <c r="BR14" s="50"/>
      <c r="BS14" s="50"/>
      <c r="BT14" s="50"/>
      <c r="BU14" s="50"/>
      <c r="BV14" s="50"/>
      <c r="BW14" s="50"/>
      <c r="BX14" s="50"/>
      <c r="BY14" s="50"/>
      <c r="BZ14" s="50"/>
      <c r="CA14" s="50"/>
      <c r="CB14" s="50"/>
      <c r="CC14" s="50"/>
      <c r="CD14" s="50"/>
      <c r="CE14" s="50"/>
      <c r="CF14" s="50"/>
      <c r="CG14" s="50"/>
      <c r="CH14" s="50"/>
      <c r="CI14" s="50"/>
      <c r="CJ14" s="50"/>
      <c r="CK14" s="50"/>
      <c r="CL14" s="50"/>
      <c r="CM14" s="50"/>
      <c r="CN14" s="50"/>
      <c r="CO14" s="50"/>
      <c r="CP14" s="50"/>
      <c r="CQ14" s="50"/>
      <c r="CR14" s="50"/>
      <c r="CS14" s="50"/>
      <c r="CT14" s="50"/>
      <c r="CU14" s="50"/>
      <c r="CV14" s="50"/>
      <c r="CW14" s="50"/>
      <c r="CX14" s="50"/>
      <c r="CY14" s="50"/>
      <c r="CZ14" s="50"/>
      <c r="DA14" s="50"/>
      <c r="DB14" s="50"/>
      <c r="DC14" s="50"/>
      <c r="DD14" s="50"/>
      <c r="DE14" s="50"/>
      <c r="DF14" s="50"/>
      <c r="DG14" s="50"/>
      <c r="DH14" s="50"/>
      <c r="DI14" s="50"/>
      <c r="DJ14" s="50"/>
      <c r="DK14" s="50"/>
    </row>
    <row r="15" spans="1:115" s="51" customFormat="1" ht="15.75">
      <c r="A15" s="52" t="s">
        <v>47</v>
      </c>
      <c r="B15" s="47" t="s">
        <v>48</v>
      </c>
      <c r="C15" s="48" t="s">
        <v>49</v>
      </c>
      <c r="D15" s="48"/>
      <c r="E15" s="49">
        <f>E16</f>
        <v>100142</v>
      </c>
      <c r="F15" s="49">
        <f>F16</f>
        <v>39324.2</v>
      </c>
      <c r="G15" s="49">
        <f t="shared" si="0"/>
        <v>39.26843881688002</v>
      </c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0"/>
      <c r="AN15" s="50"/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0"/>
      <c r="BM15" s="50"/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0"/>
      <c r="CB15" s="50"/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0"/>
      <c r="CT15" s="50"/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0"/>
      <c r="DK15" s="50"/>
    </row>
    <row r="16" spans="1:115" s="51" customFormat="1" ht="26.25">
      <c r="A16" s="52"/>
      <c r="B16" s="53" t="s">
        <v>45</v>
      </c>
      <c r="C16" s="48"/>
      <c r="D16" s="48" t="s">
        <v>46</v>
      </c>
      <c r="E16" s="49">
        <v>100142</v>
      </c>
      <c r="F16" s="49">
        <v>39324.2</v>
      </c>
      <c r="G16" s="49">
        <f t="shared" si="0"/>
        <v>39.26843881688002</v>
      </c>
      <c r="H16" s="50"/>
      <c r="I16" s="50"/>
      <c r="J16" s="50"/>
      <c r="K16" s="50"/>
      <c r="L16" s="50"/>
      <c r="M16" s="50"/>
      <c r="N16" s="50"/>
      <c r="O16" s="50"/>
      <c r="P16" s="50"/>
      <c r="Q16" s="50"/>
      <c r="R16" s="50"/>
      <c r="S16" s="50"/>
      <c r="T16" s="50"/>
      <c r="U16" s="50"/>
      <c r="V16" s="50"/>
      <c r="W16" s="50"/>
      <c r="X16" s="50"/>
      <c r="Y16" s="50"/>
      <c r="Z16" s="50"/>
      <c r="AA16" s="50"/>
      <c r="AB16" s="50"/>
      <c r="AC16" s="50"/>
      <c r="AD16" s="50"/>
      <c r="AE16" s="50"/>
      <c r="AF16" s="50"/>
      <c r="AG16" s="50"/>
      <c r="AH16" s="50"/>
      <c r="AI16" s="50"/>
      <c r="AJ16" s="50"/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0"/>
      <c r="AY16" s="50"/>
      <c r="AZ16" s="50"/>
      <c r="BA16" s="50"/>
      <c r="BB16" s="50"/>
      <c r="BC16" s="50"/>
      <c r="BD16" s="50"/>
      <c r="BE16" s="50"/>
      <c r="BF16" s="50"/>
      <c r="BG16" s="50"/>
      <c r="BH16" s="50"/>
      <c r="BI16" s="50"/>
      <c r="BJ16" s="50"/>
      <c r="BK16" s="50"/>
      <c r="BL16" s="50"/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0"/>
      <c r="CA16" s="50"/>
      <c r="CB16" s="50"/>
      <c r="CC16" s="50"/>
      <c r="CD16" s="50"/>
      <c r="CE16" s="50"/>
      <c r="CF16" s="50"/>
      <c r="CG16" s="50"/>
      <c r="CH16" s="50"/>
      <c r="CI16" s="50"/>
      <c r="CJ16" s="50"/>
      <c r="CK16" s="50"/>
      <c r="CL16" s="50"/>
      <c r="CM16" s="50"/>
      <c r="CN16" s="50"/>
      <c r="CO16" s="50"/>
      <c r="CP16" s="50"/>
      <c r="CQ16" s="50"/>
      <c r="CR16" s="50"/>
      <c r="CS16" s="50"/>
      <c r="CT16" s="50"/>
      <c r="CU16" s="50"/>
      <c r="CV16" s="50"/>
      <c r="CW16" s="50"/>
      <c r="CX16" s="50"/>
      <c r="CY16" s="50"/>
      <c r="CZ16" s="50"/>
      <c r="DA16" s="50"/>
      <c r="DB16" s="50"/>
      <c r="DC16" s="50"/>
      <c r="DD16" s="50"/>
      <c r="DE16" s="50"/>
      <c r="DF16" s="50"/>
      <c r="DG16" s="50"/>
      <c r="DH16" s="50"/>
      <c r="DI16" s="50"/>
      <c r="DJ16" s="50"/>
      <c r="DK16" s="50"/>
    </row>
    <row r="17" spans="1:115" s="51" customFormat="1" ht="15.75">
      <c r="A17" s="52" t="s">
        <v>50</v>
      </c>
      <c r="B17" s="47" t="s">
        <v>51</v>
      </c>
      <c r="C17" s="48" t="s">
        <v>52</v>
      </c>
      <c r="D17" s="48"/>
      <c r="E17" s="49">
        <f>E18</f>
        <v>7005.4</v>
      </c>
      <c r="F17" s="49">
        <f>F18</f>
        <v>2696.9</v>
      </c>
      <c r="G17" s="49">
        <f t="shared" si="0"/>
        <v>38.497444828275334</v>
      </c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0"/>
      <c r="V17" s="50"/>
      <c r="W17" s="50"/>
      <c r="X17" s="50"/>
      <c r="Y17" s="50"/>
      <c r="Z17" s="50"/>
      <c r="AA17" s="50"/>
      <c r="AB17" s="50"/>
      <c r="AC17" s="50"/>
      <c r="AD17" s="50"/>
      <c r="AE17" s="50"/>
      <c r="AF17" s="50"/>
      <c r="AG17" s="50"/>
      <c r="AH17" s="50"/>
      <c r="AI17" s="50"/>
      <c r="AJ17" s="50"/>
      <c r="AK17" s="50"/>
      <c r="AL17" s="50"/>
      <c r="AM17" s="50"/>
      <c r="AN17" s="50"/>
      <c r="AO17" s="50"/>
      <c r="AP17" s="50"/>
      <c r="AQ17" s="50"/>
      <c r="AR17" s="50"/>
      <c r="AS17" s="50"/>
      <c r="AT17" s="50"/>
      <c r="AU17" s="50"/>
      <c r="AV17" s="50"/>
      <c r="AW17" s="50"/>
      <c r="AX17" s="50"/>
      <c r="AY17" s="50"/>
      <c r="AZ17" s="50"/>
      <c r="BA17" s="50"/>
      <c r="BB17" s="50"/>
      <c r="BC17" s="50"/>
      <c r="BD17" s="50"/>
      <c r="BE17" s="50"/>
      <c r="BF17" s="50"/>
      <c r="BG17" s="50"/>
      <c r="BH17" s="50"/>
      <c r="BI17" s="50"/>
      <c r="BJ17" s="50"/>
      <c r="BK17" s="50"/>
      <c r="BL17" s="50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0"/>
      <c r="CA17" s="50"/>
      <c r="CB17" s="50"/>
      <c r="CC17" s="50"/>
      <c r="CD17" s="50"/>
      <c r="CE17" s="50"/>
      <c r="CF17" s="50"/>
      <c r="CG17" s="50"/>
      <c r="CH17" s="50"/>
      <c r="CI17" s="50"/>
      <c r="CJ17" s="50"/>
      <c r="CK17" s="50"/>
      <c r="CL17" s="50"/>
      <c r="CM17" s="50"/>
      <c r="CN17" s="50"/>
      <c r="CO17" s="50"/>
      <c r="CP17" s="50"/>
      <c r="CQ17" s="50"/>
      <c r="CR17" s="50"/>
      <c r="CS17" s="50"/>
      <c r="CT17" s="50"/>
      <c r="CU17" s="50"/>
      <c r="CV17" s="50"/>
      <c r="CW17" s="50"/>
      <c r="CX17" s="50"/>
      <c r="CY17" s="50"/>
      <c r="CZ17" s="50"/>
      <c r="DA17" s="50"/>
      <c r="DB17" s="50"/>
      <c r="DC17" s="50"/>
      <c r="DD17" s="50"/>
      <c r="DE17" s="50"/>
      <c r="DF17" s="50"/>
      <c r="DG17" s="50"/>
      <c r="DH17" s="50"/>
      <c r="DI17" s="50"/>
      <c r="DJ17" s="50"/>
      <c r="DK17" s="50"/>
    </row>
    <row r="18" spans="1:115" s="51" customFormat="1" ht="26.25">
      <c r="A18" s="52"/>
      <c r="B18" s="53" t="s">
        <v>45</v>
      </c>
      <c r="C18" s="48"/>
      <c r="D18" s="48" t="s">
        <v>46</v>
      </c>
      <c r="E18" s="49">
        <v>7005.4</v>
      </c>
      <c r="F18" s="49">
        <v>2696.9</v>
      </c>
      <c r="G18" s="49">
        <f t="shared" si="0"/>
        <v>38.497444828275334</v>
      </c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0"/>
      <c r="S18" s="50"/>
      <c r="T18" s="50"/>
      <c r="U18" s="50"/>
      <c r="V18" s="50"/>
      <c r="W18" s="50"/>
      <c r="X18" s="50"/>
      <c r="Y18" s="50"/>
      <c r="Z18" s="50"/>
      <c r="AA18" s="50"/>
      <c r="AB18" s="50"/>
      <c r="AC18" s="50"/>
      <c r="AD18" s="50"/>
      <c r="AE18" s="50"/>
      <c r="AF18" s="50"/>
      <c r="AG18" s="50"/>
      <c r="AH18" s="50"/>
      <c r="AI18" s="50"/>
      <c r="AJ18" s="50"/>
      <c r="AK18" s="50"/>
      <c r="AL18" s="50"/>
      <c r="AM18" s="50"/>
      <c r="AN18" s="50"/>
      <c r="AO18" s="50"/>
      <c r="AP18" s="50"/>
      <c r="AQ18" s="50"/>
      <c r="AR18" s="50"/>
      <c r="AS18" s="50"/>
      <c r="AT18" s="50"/>
      <c r="AU18" s="50"/>
      <c r="AV18" s="50"/>
      <c r="AW18" s="50"/>
      <c r="AX18" s="50"/>
      <c r="AY18" s="50"/>
      <c r="AZ18" s="50"/>
      <c r="BA18" s="50"/>
      <c r="BB18" s="50"/>
      <c r="BC18" s="50"/>
      <c r="BD18" s="50"/>
      <c r="BE18" s="50"/>
      <c r="BF18" s="50"/>
      <c r="BG18" s="50"/>
      <c r="BH18" s="50"/>
      <c r="BI18" s="50"/>
      <c r="BJ18" s="50"/>
      <c r="BK18" s="50"/>
      <c r="BL18" s="50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0"/>
      <c r="CA18" s="50"/>
      <c r="CB18" s="50"/>
      <c r="CC18" s="50"/>
      <c r="CD18" s="50"/>
      <c r="CE18" s="50"/>
      <c r="CF18" s="50"/>
      <c r="CG18" s="50"/>
      <c r="CH18" s="50"/>
      <c r="CI18" s="50"/>
      <c r="CJ18" s="50"/>
      <c r="CK18" s="50"/>
      <c r="CL18" s="50"/>
      <c r="CM18" s="50"/>
      <c r="CN18" s="50"/>
      <c r="CO18" s="50"/>
      <c r="CP18" s="50"/>
      <c r="CQ18" s="50"/>
      <c r="CR18" s="50"/>
      <c r="CS18" s="50"/>
      <c r="CT18" s="50"/>
      <c r="CU18" s="50"/>
      <c r="CV18" s="50"/>
      <c r="CW18" s="50"/>
      <c r="CX18" s="50"/>
      <c r="CY18" s="50"/>
      <c r="CZ18" s="50"/>
      <c r="DA18" s="50"/>
      <c r="DB18" s="50"/>
      <c r="DC18" s="50"/>
      <c r="DD18" s="50"/>
      <c r="DE18" s="50"/>
      <c r="DF18" s="50"/>
      <c r="DG18" s="50"/>
      <c r="DH18" s="50"/>
      <c r="DI18" s="50"/>
      <c r="DJ18" s="50"/>
      <c r="DK18" s="50"/>
    </row>
    <row r="19" spans="1:115" s="51" customFormat="1" ht="26.25">
      <c r="A19" s="52" t="s">
        <v>53</v>
      </c>
      <c r="B19" s="47" t="s">
        <v>54</v>
      </c>
      <c r="C19" s="48" t="s">
        <v>55</v>
      </c>
      <c r="D19" s="48"/>
      <c r="E19" s="49">
        <f>E20</f>
        <v>7141.5</v>
      </c>
      <c r="F19" s="49">
        <f>F20</f>
        <v>3939.6</v>
      </c>
      <c r="G19" s="49">
        <f t="shared" si="0"/>
        <v>55.16488132745222</v>
      </c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0"/>
      <c r="S19" s="50"/>
      <c r="T19" s="50"/>
      <c r="U19" s="50"/>
      <c r="V19" s="50"/>
      <c r="W19" s="50"/>
      <c r="X19" s="50"/>
      <c r="Y19" s="50"/>
      <c r="Z19" s="50"/>
      <c r="AA19" s="50"/>
      <c r="AB19" s="50"/>
      <c r="AC19" s="50"/>
      <c r="AD19" s="50"/>
      <c r="AE19" s="50"/>
      <c r="AF19" s="50"/>
      <c r="AG19" s="50"/>
      <c r="AH19" s="50"/>
      <c r="AI19" s="50"/>
      <c r="AJ19" s="50"/>
      <c r="AK19" s="50"/>
      <c r="AL19" s="50"/>
      <c r="AM19" s="50"/>
      <c r="AN19" s="50"/>
      <c r="AO19" s="50"/>
      <c r="AP19" s="50"/>
      <c r="AQ19" s="50"/>
      <c r="AR19" s="50"/>
      <c r="AS19" s="50"/>
      <c r="AT19" s="50"/>
      <c r="AU19" s="50"/>
      <c r="AV19" s="50"/>
      <c r="AW19" s="50"/>
      <c r="AX19" s="50"/>
      <c r="AY19" s="50"/>
      <c r="AZ19" s="50"/>
      <c r="BA19" s="50"/>
      <c r="BB19" s="50"/>
      <c r="BC19" s="50"/>
      <c r="BD19" s="50"/>
      <c r="BE19" s="50"/>
      <c r="BF19" s="50"/>
      <c r="BG19" s="50"/>
      <c r="BH19" s="50"/>
      <c r="BI19" s="50"/>
      <c r="BJ19" s="50"/>
      <c r="BK19" s="50"/>
      <c r="BL19" s="50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0"/>
      <c r="CA19" s="50"/>
      <c r="CB19" s="50"/>
      <c r="CC19" s="50"/>
      <c r="CD19" s="50"/>
      <c r="CE19" s="50"/>
      <c r="CF19" s="50"/>
      <c r="CG19" s="50"/>
      <c r="CH19" s="50"/>
      <c r="CI19" s="50"/>
      <c r="CJ19" s="50"/>
      <c r="CK19" s="50"/>
      <c r="CL19" s="50"/>
      <c r="CM19" s="50"/>
      <c r="CN19" s="50"/>
      <c r="CO19" s="50"/>
      <c r="CP19" s="50"/>
      <c r="CQ19" s="50"/>
      <c r="CR19" s="50"/>
      <c r="CS19" s="50"/>
      <c r="CT19" s="50"/>
      <c r="CU19" s="50"/>
      <c r="CV19" s="50"/>
      <c r="CW19" s="50"/>
      <c r="CX19" s="50"/>
      <c r="CY19" s="50"/>
      <c r="CZ19" s="50"/>
      <c r="DA19" s="50"/>
      <c r="DB19" s="50"/>
      <c r="DC19" s="50"/>
      <c r="DD19" s="50"/>
      <c r="DE19" s="50"/>
      <c r="DF19" s="50"/>
      <c r="DG19" s="50"/>
      <c r="DH19" s="50"/>
      <c r="DI19" s="50"/>
      <c r="DJ19" s="50"/>
      <c r="DK19" s="50"/>
    </row>
    <row r="20" spans="1:115" s="51" customFormat="1" ht="26.25">
      <c r="A20" s="52"/>
      <c r="B20" s="53" t="s">
        <v>45</v>
      </c>
      <c r="C20" s="48"/>
      <c r="D20" s="48" t="s">
        <v>46</v>
      </c>
      <c r="E20" s="49">
        <f>6946+195.5</f>
        <v>7141.5</v>
      </c>
      <c r="F20" s="49">
        <v>3939.6</v>
      </c>
      <c r="G20" s="49">
        <f t="shared" si="0"/>
        <v>55.16488132745222</v>
      </c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  <c r="AK20" s="50"/>
      <c r="AL20" s="50"/>
      <c r="AM20" s="50"/>
      <c r="AN20" s="50"/>
      <c r="AO20" s="50"/>
      <c r="AP20" s="50"/>
      <c r="AQ20" s="50"/>
      <c r="AR20" s="50"/>
      <c r="AS20" s="50"/>
      <c r="AT20" s="50"/>
      <c r="AU20" s="50"/>
      <c r="AV20" s="50"/>
      <c r="AW20" s="50"/>
      <c r="AX20" s="50"/>
      <c r="AY20" s="50"/>
      <c r="AZ20" s="50"/>
      <c r="BA20" s="50"/>
      <c r="BB20" s="50"/>
      <c r="BC20" s="50"/>
      <c r="BD20" s="50"/>
      <c r="BE20" s="50"/>
      <c r="BF20" s="50"/>
      <c r="BG20" s="50"/>
      <c r="BH20" s="50"/>
      <c r="BI20" s="50"/>
      <c r="BJ20" s="50"/>
      <c r="BK20" s="50"/>
      <c r="BL20" s="50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0"/>
      <c r="CA20" s="50"/>
      <c r="CB20" s="50"/>
      <c r="CC20" s="50"/>
      <c r="CD20" s="50"/>
      <c r="CE20" s="50"/>
      <c r="CF20" s="50"/>
      <c r="CG20" s="50"/>
      <c r="CH20" s="50"/>
      <c r="CI20" s="50"/>
      <c r="CJ20" s="50"/>
      <c r="CK20" s="50"/>
      <c r="CL20" s="50"/>
      <c r="CM20" s="50"/>
      <c r="CN20" s="50"/>
      <c r="CO20" s="50"/>
      <c r="CP20" s="50"/>
      <c r="CQ20" s="50"/>
      <c r="CR20" s="50"/>
      <c r="CS20" s="50"/>
      <c r="CT20" s="50"/>
      <c r="CU20" s="50"/>
      <c r="CV20" s="50"/>
      <c r="CW20" s="50"/>
      <c r="CX20" s="50"/>
      <c r="CY20" s="50"/>
      <c r="CZ20" s="50"/>
      <c r="DA20" s="50"/>
      <c r="DB20" s="50"/>
      <c r="DC20" s="50"/>
      <c r="DD20" s="50"/>
      <c r="DE20" s="50"/>
      <c r="DF20" s="50"/>
      <c r="DG20" s="50"/>
      <c r="DH20" s="50"/>
      <c r="DI20" s="50"/>
      <c r="DJ20" s="50"/>
      <c r="DK20" s="50"/>
    </row>
    <row r="21" spans="1:115" s="45" customFormat="1" ht="29.25">
      <c r="A21" s="39" t="s">
        <v>56</v>
      </c>
      <c r="B21" s="40" t="s">
        <v>57</v>
      </c>
      <c r="C21" s="41" t="s">
        <v>58</v>
      </c>
      <c r="D21" s="42"/>
      <c r="E21" s="43">
        <f>SUM(E22:E23)</f>
        <v>1463.0000000000002</v>
      </c>
      <c r="F21" s="43">
        <f>SUM(F22:F23)</f>
        <v>29.3</v>
      </c>
      <c r="G21" s="43">
        <f t="shared" si="0"/>
        <v>2.0027341079972656</v>
      </c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</row>
    <row r="22" spans="1:115" s="51" customFormat="1" ht="39">
      <c r="A22" s="52"/>
      <c r="B22" s="53" t="s">
        <v>59</v>
      </c>
      <c r="C22" s="48"/>
      <c r="D22" s="48" t="s">
        <v>60</v>
      </c>
      <c r="E22" s="49">
        <f>241.3+70-87.4</f>
        <v>223.9</v>
      </c>
      <c r="F22" s="49">
        <v>29.3</v>
      </c>
      <c r="G22" s="49">
        <f t="shared" si="0"/>
        <v>13.086199196069673</v>
      </c>
      <c r="H22" s="50"/>
      <c r="I22" s="50"/>
      <c r="J22" s="50"/>
      <c r="K22" s="50"/>
      <c r="L22" s="50"/>
      <c r="M22" s="50"/>
      <c r="N22" s="50"/>
      <c r="O22" s="50"/>
      <c r="P22" s="50"/>
      <c r="Q22" s="50"/>
      <c r="R22" s="50"/>
      <c r="S22" s="50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0"/>
      <c r="AQ22" s="50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0"/>
      <c r="CO22" s="50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</row>
    <row r="23" spans="1:115" s="51" customFormat="1" ht="26.25">
      <c r="A23" s="52"/>
      <c r="B23" s="53" t="s">
        <v>45</v>
      </c>
      <c r="C23" s="48"/>
      <c r="D23" s="48" t="s">
        <v>46</v>
      </c>
      <c r="E23" s="49">
        <f>1097.8+53.9+87.4</f>
        <v>1239.1000000000001</v>
      </c>
      <c r="F23" s="49"/>
      <c r="G23" s="49">
        <f t="shared" si="0"/>
        <v>0</v>
      </c>
      <c r="H23" s="50"/>
      <c r="I23" s="50"/>
      <c r="J23" s="50"/>
      <c r="K23" s="50"/>
      <c r="L23" s="50"/>
      <c r="M23" s="50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  <c r="AK23" s="50"/>
      <c r="AL23" s="50"/>
      <c r="AM23" s="50"/>
      <c r="AN23" s="50"/>
      <c r="AO23" s="50"/>
      <c r="AP23" s="50"/>
      <c r="AQ23" s="50"/>
      <c r="AR23" s="50"/>
      <c r="AS23" s="50"/>
      <c r="AT23" s="50"/>
      <c r="AU23" s="50"/>
      <c r="AV23" s="50"/>
      <c r="AW23" s="50"/>
      <c r="AX23" s="50"/>
      <c r="AY23" s="50"/>
      <c r="AZ23" s="50"/>
      <c r="BA23" s="50"/>
      <c r="BB23" s="50"/>
      <c r="BC23" s="50"/>
      <c r="BD23" s="50"/>
      <c r="BE23" s="50"/>
      <c r="BF23" s="50"/>
      <c r="BG23" s="50"/>
      <c r="BH23" s="50"/>
      <c r="BI23" s="50"/>
      <c r="BJ23" s="50"/>
      <c r="BK23" s="50"/>
      <c r="BL23" s="50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0"/>
      <c r="CA23" s="50"/>
      <c r="CB23" s="50"/>
      <c r="CC23" s="50"/>
      <c r="CD23" s="50"/>
      <c r="CE23" s="50"/>
      <c r="CF23" s="50"/>
      <c r="CG23" s="50"/>
      <c r="CH23" s="50"/>
      <c r="CI23" s="50"/>
      <c r="CJ23" s="50"/>
      <c r="CK23" s="50"/>
      <c r="CL23" s="50"/>
      <c r="CM23" s="50"/>
      <c r="CN23" s="50"/>
      <c r="CO23" s="50"/>
      <c r="CP23" s="50"/>
      <c r="CQ23" s="50"/>
      <c r="CR23" s="50"/>
      <c r="CS23" s="50"/>
      <c r="CT23" s="50"/>
      <c r="CU23" s="50"/>
      <c r="CV23" s="50"/>
      <c r="CW23" s="50"/>
      <c r="CX23" s="50"/>
      <c r="CY23" s="50"/>
      <c r="CZ23" s="50"/>
      <c r="DA23" s="50"/>
      <c r="DB23" s="50"/>
      <c r="DC23" s="50"/>
      <c r="DD23" s="50"/>
      <c r="DE23" s="50"/>
      <c r="DF23" s="50"/>
      <c r="DG23" s="50"/>
      <c r="DH23" s="50"/>
      <c r="DI23" s="50"/>
      <c r="DJ23" s="50"/>
      <c r="DK23" s="50"/>
    </row>
    <row r="24" spans="1:115" s="45" customFormat="1" ht="43.5">
      <c r="A24" s="39" t="s">
        <v>61</v>
      </c>
      <c r="B24" s="40" t="s">
        <v>62</v>
      </c>
      <c r="C24" s="41" t="s">
        <v>63</v>
      </c>
      <c r="D24" s="42"/>
      <c r="E24" s="43">
        <f>E25+E27+E29+E31+E33</f>
        <v>26850.199999999997</v>
      </c>
      <c r="F24" s="43">
        <f>F25+F27+F29+F31+F33</f>
        <v>11639</v>
      </c>
      <c r="G24" s="43">
        <f t="shared" si="0"/>
        <v>43.347908023031486</v>
      </c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4"/>
      <c r="AF24" s="44"/>
      <c r="AG24" s="44"/>
      <c r="AH24" s="44"/>
      <c r="AI24" s="44"/>
      <c r="AJ24" s="44"/>
      <c r="AK24" s="44"/>
      <c r="AL24" s="44"/>
      <c r="AM24" s="44"/>
      <c r="AN24" s="44"/>
      <c r="AO24" s="44"/>
      <c r="AP24" s="44"/>
      <c r="AQ24" s="44"/>
      <c r="AR24" s="44"/>
      <c r="AS24" s="44"/>
      <c r="AT24" s="44"/>
      <c r="AU24" s="44"/>
      <c r="AV24" s="44"/>
      <c r="AW24" s="44"/>
      <c r="AX24" s="44"/>
      <c r="AY24" s="44"/>
      <c r="AZ24" s="44"/>
      <c r="BA24" s="44"/>
      <c r="BB24" s="44"/>
      <c r="BC24" s="44"/>
      <c r="BD24" s="44"/>
      <c r="BE24" s="44"/>
      <c r="BF24" s="44"/>
      <c r="BG24" s="44"/>
      <c r="BH24" s="44"/>
      <c r="BI24" s="44"/>
      <c r="BJ24" s="44"/>
      <c r="BK24" s="44"/>
      <c r="BL24" s="44"/>
      <c r="BM24" s="44"/>
      <c r="BN24" s="44"/>
      <c r="BO24" s="44"/>
      <c r="BP24" s="44"/>
      <c r="BQ24" s="44"/>
      <c r="BR24" s="44"/>
      <c r="BS24" s="44"/>
      <c r="BT24" s="44"/>
      <c r="BU24" s="44"/>
      <c r="BV24" s="44"/>
      <c r="BW24" s="44"/>
      <c r="BX24" s="44"/>
      <c r="BY24" s="44"/>
      <c r="BZ24" s="44"/>
      <c r="CA24" s="44"/>
      <c r="CB24" s="44"/>
      <c r="CC24" s="44"/>
      <c r="CD24" s="44"/>
      <c r="CE24" s="44"/>
      <c r="CF24" s="44"/>
      <c r="CG24" s="44"/>
      <c r="CH24" s="44"/>
      <c r="CI24" s="44"/>
      <c r="CJ24" s="44"/>
      <c r="CK24" s="44"/>
      <c r="CL24" s="44"/>
      <c r="CM24" s="44"/>
      <c r="CN24" s="44"/>
      <c r="CO24" s="44"/>
      <c r="CP24" s="44"/>
      <c r="CQ24" s="44"/>
      <c r="CR24" s="44"/>
      <c r="CS24" s="44"/>
      <c r="CT24" s="44"/>
      <c r="CU24" s="44"/>
      <c r="CV24" s="44"/>
      <c r="CW24" s="44"/>
      <c r="CX24" s="44"/>
      <c r="CY24" s="44"/>
      <c r="CZ24" s="44"/>
      <c r="DA24" s="44"/>
      <c r="DB24" s="44"/>
      <c r="DC24" s="44"/>
      <c r="DD24" s="44"/>
      <c r="DE24" s="44"/>
      <c r="DF24" s="44"/>
      <c r="DG24" s="44"/>
      <c r="DH24" s="44"/>
      <c r="DI24" s="44"/>
      <c r="DJ24" s="44"/>
      <c r="DK24" s="44"/>
    </row>
    <row r="25" spans="1:115" s="51" customFormat="1" ht="26.25">
      <c r="A25" s="52" t="s">
        <v>64</v>
      </c>
      <c r="B25" s="47" t="s">
        <v>65</v>
      </c>
      <c r="C25" s="48" t="s">
        <v>66</v>
      </c>
      <c r="D25" s="48"/>
      <c r="E25" s="49">
        <f>E26</f>
        <v>9393.4</v>
      </c>
      <c r="F25" s="49">
        <f>F26</f>
        <v>4565.5</v>
      </c>
      <c r="G25" s="49">
        <f t="shared" si="0"/>
        <v>48.603274639640595</v>
      </c>
      <c r="H25" s="50"/>
      <c r="I25" s="50"/>
      <c r="J25" s="50"/>
      <c r="K25" s="50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0"/>
      <c r="CA25" s="50"/>
      <c r="CB25" s="50"/>
      <c r="CC25" s="50"/>
      <c r="CD25" s="50"/>
      <c r="CE25" s="50"/>
      <c r="CF25" s="50"/>
      <c r="CG25" s="50"/>
      <c r="CH25" s="50"/>
      <c r="CI25" s="50"/>
      <c r="CJ25" s="50"/>
      <c r="CK25" s="50"/>
      <c r="CL25" s="50"/>
      <c r="CM25" s="50"/>
      <c r="CN25" s="50"/>
      <c r="CO25" s="50"/>
      <c r="CP25" s="50"/>
      <c r="CQ25" s="50"/>
      <c r="CR25" s="50"/>
      <c r="CS25" s="50"/>
      <c r="CT25" s="50"/>
      <c r="CU25" s="50"/>
      <c r="CV25" s="50"/>
      <c r="CW25" s="50"/>
      <c r="CX25" s="50"/>
      <c r="CY25" s="50"/>
      <c r="CZ25" s="50"/>
      <c r="DA25" s="50"/>
      <c r="DB25" s="50"/>
      <c r="DC25" s="50"/>
      <c r="DD25" s="50"/>
      <c r="DE25" s="50"/>
      <c r="DF25" s="50"/>
      <c r="DG25" s="50"/>
      <c r="DH25" s="50"/>
      <c r="DI25" s="50"/>
      <c r="DJ25" s="50"/>
      <c r="DK25" s="50"/>
    </row>
    <row r="26" spans="1:115" s="51" customFormat="1" ht="39">
      <c r="A26" s="52"/>
      <c r="B26" s="53" t="s">
        <v>59</v>
      </c>
      <c r="C26" s="48"/>
      <c r="D26" s="48" t="s">
        <v>60</v>
      </c>
      <c r="E26" s="49">
        <v>9393.4</v>
      </c>
      <c r="F26" s="49">
        <v>4565.5</v>
      </c>
      <c r="G26" s="49">
        <f t="shared" si="0"/>
        <v>48.603274639640595</v>
      </c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0"/>
      <c r="AY26" s="50"/>
      <c r="AZ26" s="50"/>
      <c r="BA26" s="50"/>
      <c r="BB26" s="50"/>
      <c r="BC26" s="50"/>
      <c r="BD26" s="50"/>
      <c r="BE26" s="50"/>
      <c r="BF26" s="50"/>
      <c r="BG26" s="50"/>
      <c r="BH26" s="50"/>
      <c r="BI26" s="50"/>
      <c r="BJ26" s="50"/>
      <c r="BK26" s="50"/>
      <c r="BL26" s="50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0"/>
      <c r="CA26" s="50"/>
      <c r="CB26" s="50"/>
      <c r="CC26" s="50"/>
      <c r="CD26" s="50"/>
      <c r="CE26" s="50"/>
      <c r="CF26" s="50"/>
      <c r="CG26" s="50"/>
      <c r="CH26" s="50"/>
      <c r="CI26" s="50"/>
      <c r="CJ26" s="50"/>
      <c r="CK26" s="50"/>
      <c r="CL26" s="50"/>
      <c r="CM26" s="50"/>
      <c r="CN26" s="50"/>
      <c r="CO26" s="50"/>
      <c r="CP26" s="50"/>
      <c r="CQ26" s="50"/>
      <c r="CR26" s="50"/>
      <c r="CS26" s="50"/>
      <c r="CT26" s="50"/>
      <c r="CU26" s="50"/>
      <c r="CV26" s="50"/>
      <c r="CW26" s="50"/>
      <c r="CX26" s="50"/>
      <c r="CY26" s="50"/>
      <c r="CZ26" s="50"/>
      <c r="DA26" s="50"/>
      <c r="DB26" s="50"/>
      <c r="DC26" s="50"/>
      <c r="DD26" s="50"/>
      <c r="DE26" s="50"/>
      <c r="DF26" s="50"/>
      <c r="DG26" s="50"/>
      <c r="DH26" s="50"/>
      <c r="DI26" s="50"/>
      <c r="DJ26" s="50"/>
      <c r="DK26" s="50"/>
    </row>
    <row r="27" spans="1:115" s="51" customFormat="1" ht="39">
      <c r="A27" s="52" t="s">
        <v>67</v>
      </c>
      <c r="B27" s="47" t="s">
        <v>68</v>
      </c>
      <c r="C27" s="48" t="s">
        <v>69</v>
      </c>
      <c r="D27" s="48"/>
      <c r="E27" s="49">
        <f>E28</f>
        <v>1010</v>
      </c>
      <c r="F27" s="49">
        <f>F28</f>
        <v>554.4</v>
      </c>
      <c r="G27" s="49">
        <f t="shared" si="0"/>
        <v>54.89108910891088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50"/>
      <c r="AI27" s="50"/>
      <c r="AJ27" s="50"/>
      <c r="AK27" s="50"/>
      <c r="AL27" s="50"/>
      <c r="AM27" s="50"/>
      <c r="AN27" s="50"/>
      <c r="AO27" s="50"/>
      <c r="AP27" s="50"/>
      <c r="AQ27" s="50"/>
      <c r="AR27" s="50"/>
      <c r="AS27" s="50"/>
      <c r="AT27" s="50"/>
      <c r="AU27" s="50"/>
      <c r="AV27" s="50"/>
      <c r="AW27" s="50"/>
      <c r="AX27" s="50"/>
      <c r="AY27" s="50"/>
      <c r="AZ27" s="50"/>
      <c r="BA27" s="50"/>
      <c r="BB27" s="50"/>
      <c r="BC27" s="50"/>
      <c r="BD27" s="50"/>
      <c r="BE27" s="50"/>
      <c r="BF27" s="50"/>
      <c r="BG27" s="50"/>
      <c r="BH27" s="50"/>
      <c r="BI27" s="50"/>
      <c r="BJ27" s="50"/>
      <c r="BK27" s="50"/>
      <c r="BL27" s="50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0"/>
      <c r="CA27" s="50"/>
      <c r="CB27" s="50"/>
      <c r="CC27" s="50"/>
      <c r="CD27" s="50"/>
      <c r="CE27" s="50"/>
      <c r="CF27" s="50"/>
      <c r="CG27" s="50"/>
      <c r="CH27" s="50"/>
      <c r="CI27" s="50"/>
      <c r="CJ27" s="50"/>
      <c r="CK27" s="50"/>
      <c r="CL27" s="50"/>
      <c r="CM27" s="50"/>
      <c r="CN27" s="50"/>
      <c r="CO27" s="50"/>
      <c r="CP27" s="50"/>
      <c r="CQ27" s="50"/>
      <c r="CR27" s="50"/>
      <c r="CS27" s="50"/>
      <c r="CT27" s="50"/>
      <c r="CU27" s="50"/>
      <c r="CV27" s="50"/>
      <c r="CW27" s="50"/>
      <c r="CX27" s="50"/>
      <c r="CY27" s="50"/>
      <c r="CZ27" s="50"/>
      <c r="DA27" s="50"/>
      <c r="DB27" s="50"/>
      <c r="DC27" s="50"/>
      <c r="DD27" s="50"/>
      <c r="DE27" s="50"/>
      <c r="DF27" s="50"/>
      <c r="DG27" s="50"/>
      <c r="DH27" s="50"/>
      <c r="DI27" s="50"/>
      <c r="DJ27" s="50"/>
      <c r="DK27" s="50"/>
    </row>
    <row r="28" spans="1:115" s="51" customFormat="1" ht="39">
      <c r="A28" s="52"/>
      <c r="B28" s="53" t="s">
        <v>59</v>
      </c>
      <c r="C28" s="48"/>
      <c r="D28" s="48" t="s">
        <v>60</v>
      </c>
      <c r="E28" s="49">
        <v>1010</v>
      </c>
      <c r="F28" s="49">
        <v>554.4</v>
      </c>
      <c r="G28" s="49">
        <f t="shared" si="0"/>
        <v>54.89108910891088</v>
      </c>
      <c r="H28" s="50"/>
      <c r="I28" s="50"/>
      <c r="J28" s="50"/>
      <c r="K28" s="50"/>
      <c r="L28" s="50"/>
      <c r="M28" s="50"/>
      <c r="N28" s="50"/>
      <c r="O28" s="50"/>
      <c r="P28" s="50"/>
      <c r="Q28" s="50"/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  <c r="AG28" s="50"/>
      <c r="AH28" s="50"/>
      <c r="AI28" s="50"/>
      <c r="AJ28" s="50"/>
      <c r="AK28" s="50"/>
      <c r="AL28" s="50"/>
      <c r="AM28" s="50"/>
      <c r="AN28" s="50"/>
      <c r="AO28" s="50"/>
      <c r="AP28" s="50"/>
      <c r="AQ28" s="50"/>
      <c r="AR28" s="50"/>
      <c r="AS28" s="50"/>
      <c r="AT28" s="50"/>
      <c r="AU28" s="50"/>
      <c r="AV28" s="50"/>
      <c r="AW28" s="50"/>
      <c r="AX28" s="50"/>
      <c r="AY28" s="50"/>
      <c r="AZ28" s="50"/>
      <c r="BA28" s="50"/>
      <c r="BB28" s="50"/>
      <c r="BC28" s="50"/>
      <c r="BD28" s="50"/>
      <c r="BE28" s="50"/>
      <c r="BF28" s="50"/>
      <c r="BG28" s="50"/>
      <c r="BH28" s="50"/>
      <c r="BI28" s="50"/>
      <c r="BJ28" s="50"/>
      <c r="BK28" s="50"/>
      <c r="BL28" s="50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0"/>
      <c r="CA28" s="50"/>
      <c r="CB28" s="50"/>
      <c r="CC28" s="50"/>
      <c r="CD28" s="50"/>
      <c r="CE28" s="50"/>
      <c r="CF28" s="50"/>
      <c r="CG28" s="50"/>
      <c r="CH28" s="50"/>
      <c r="CI28" s="50"/>
      <c r="CJ28" s="50"/>
      <c r="CK28" s="50"/>
      <c r="CL28" s="50"/>
      <c r="CM28" s="50"/>
      <c r="CN28" s="50"/>
      <c r="CO28" s="50"/>
      <c r="CP28" s="50"/>
      <c r="CQ28" s="50"/>
      <c r="CR28" s="50"/>
      <c r="CS28" s="50"/>
      <c r="CT28" s="50"/>
      <c r="CU28" s="50"/>
      <c r="CV28" s="50"/>
      <c r="CW28" s="50"/>
      <c r="CX28" s="50"/>
      <c r="CY28" s="50"/>
      <c r="CZ28" s="50"/>
      <c r="DA28" s="50"/>
      <c r="DB28" s="50"/>
      <c r="DC28" s="50"/>
      <c r="DD28" s="50"/>
      <c r="DE28" s="50"/>
      <c r="DF28" s="50"/>
      <c r="DG28" s="50"/>
      <c r="DH28" s="50"/>
      <c r="DI28" s="50"/>
      <c r="DJ28" s="50"/>
      <c r="DK28" s="50"/>
    </row>
    <row r="29" spans="1:115" s="51" customFormat="1" ht="39">
      <c r="A29" s="52" t="s">
        <v>70</v>
      </c>
      <c r="B29" s="47" t="s">
        <v>71</v>
      </c>
      <c r="C29" s="48" t="s">
        <v>72</v>
      </c>
      <c r="D29" s="48"/>
      <c r="E29" s="49">
        <f>E30</f>
        <v>10062.2</v>
      </c>
      <c r="F29" s="49">
        <f>F30</f>
        <v>3722.5</v>
      </c>
      <c r="G29" s="49">
        <f t="shared" si="0"/>
        <v>36.99489177317087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50"/>
      <c r="AI29" s="50"/>
      <c r="AJ29" s="50"/>
      <c r="AK29" s="50"/>
      <c r="AL29" s="50"/>
      <c r="AM29" s="50"/>
      <c r="AN29" s="50"/>
      <c r="AO29" s="50"/>
      <c r="AP29" s="50"/>
      <c r="AQ29" s="50"/>
      <c r="AR29" s="50"/>
      <c r="AS29" s="50"/>
      <c r="AT29" s="50"/>
      <c r="AU29" s="50"/>
      <c r="AV29" s="50"/>
      <c r="AW29" s="50"/>
      <c r="AX29" s="50"/>
      <c r="AY29" s="50"/>
      <c r="AZ29" s="50"/>
      <c r="BA29" s="50"/>
      <c r="BB29" s="50"/>
      <c r="BC29" s="50"/>
      <c r="BD29" s="50"/>
      <c r="BE29" s="50"/>
      <c r="BF29" s="50"/>
      <c r="BG29" s="50"/>
      <c r="BH29" s="50"/>
      <c r="BI29" s="50"/>
      <c r="BJ29" s="50"/>
      <c r="BK29" s="50"/>
      <c r="BL29" s="50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0"/>
      <c r="CA29" s="50"/>
      <c r="CB29" s="50"/>
      <c r="CC29" s="50"/>
      <c r="CD29" s="50"/>
      <c r="CE29" s="50"/>
      <c r="CF29" s="50"/>
      <c r="CG29" s="50"/>
      <c r="CH29" s="50"/>
      <c r="CI29" s="50"/>
      <c r="CJ29" s="50"/>
      <c r="CK29" s="50"/>
      <c r="CL29" s="50"/>
      <c r="CM29" s="50"/>
      <c r="CN29" s="50"/>
      <c r="CO29" s="50"/>
      <c r="CP29" s="50"/>
      <c r="CQ29" s="50"/>
      <c r="CR29" s="50"/>
      <c r="CS29" s="50"/>
      <c r="CT29" s="50"/>
      <c r="CU29" s="50"/>
      <c r="CV29" s="50"/>
      <c r="CW29" s="50"/>
      <c r="CX29" s="50"/>
      <c r="CY29" s="50"/>
      <c r="CZ29" s="50"/>
      <c r="DA29" s="50"/>
      <c r="DB29" s="50"/>
      <c r="DC29" s="50"/>
      <c r="DD29" s="50"/>
      <c r="DE29" s="50"/>
      <c r="DF29" s="50"/>
      <c r="DG29" s="50"/>
      <c r="DH29" s="50"/>
      <c r="DI29" s="50"/>
      <c r="DJ29" s="50"/>
      <c r="DK29" s="50"/>
    </row>
    <row r="30" spans="1:115" s="51" customFormat="1" ht="39">
      <c r="A30" s="52"/>
      <c r="B30" s="53" t="s">
        <v>59</v>
      </c>
      <c r="C30" s="48"/>
      <c r="D30" s="48" t="s">
        <v>60</v>
      </c>
      <c r="E30" s="49">
        <v>10062.2</v>
      </c>
      <c r="F30" s="49">
        <v>3722.5</v>
      </c>
      <c r="G30" s="49">
        <f t="shared" si="0"/>
        <v>36.99489177317087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  <c r="AO30" s="50"/>
      <c r="AP30" s="50"/>
      <c r="AQ30" s="50"/>
      <c r="AR30" s="50"/>
      <c r="AS30" s="50"/>
      <c r="AT30" s="50"/>
      <c r="AU30" s="50"/>
      <c r="AV30" s="50"/>
      <c r="AW30" s="50"/>
      <c r="AX30" s="50"/>
      <c r="AY30" s="50"/>
      <c r="AZ30" s="50"/>
      <c r="BA30" s="50"/>
      <c r="BB30" s="50"/>
      <c r="BC30" s="50"/>
      <c r="BD30" s="50"/>
      <c r="BE30" s="50"/>
      <c r="BF30" s="50"/>
      <c r="BG30" s="50"/>
      <c r="BH30" s="50"/>
      <c r="BI30" s="50"/>
      <c r="BJ30" s="50"/>
      <c r="BK30" s="50"/>
      <c r="BL30" s="50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  <c r="CG30" s="50"/>
      <c r="CH30" s="50"/>
      <c r="CI30" s="50"/>
      <c r="CJ30" s="50"/>
      <c r="CK30" s="50"/>
      <c r="CL30" s="50"/>
      <c r="CM30" s="50"/>
      <c r="CN30" s="50"/>
      <c r="CO30" s="50"/>
      <c r="CP30" s="50"/>
      <c r="CQ30" s="50"/>
      <c r="CR30" s="50"/>
      <c r="CS30" s="50"/>
      <c r="CT30" s="50"/>
      <c r="CU30" s="50"/>
      <c r="CV30" s="50"/>
      <c r="CW30" s="50"/>
      <c r="CX30" s="50"/>
      <c r="CY30" s="50"/>
      <c r="CZ30" s="50"/>
      <c r="DA30" s="50"/>
      <c r="DB30" s="50"/>
      <c r="DC30" s="50"/>
      <c r="DD30" s="50"/>
      <c r="DE30" s="50"/>
      <c r="DF30" s="50"/>
      <c r="DG30" s="50"/>
      <c r="DH30" s="50"/>
      <c r="DI30" s="50"/>
      <c r="DJ30" s="50"/>
      <c r="DK30" s="50"/>
    </row>
    <row r="31" spans="1:115" s="51" customFormat="1" ht="26.25">
      <c r="A31" s="52" t="s">
        <v>73</v>
      </c>
      <c r="B31" s="47" t="s">
        <v>74</v>
      </c>
      <c r="C31" s="48" t="s">
        <v>75</v>
      </c>
      <c r="D31" s="48"/>
      <c r="E31" s="49">
        <f>E32</f>
        <v>1414.6000000000001</v>
      </c>
      <c r="F31" s="49">
        <v>612.9</v>
      </c>
      <c r="G31" s="49">
        <f t="shared" si="0"/>
        <v>43.32673547292521</v>
      </c>
      <c r="H31" s="50"/>
      <c r="I31" s="50"/>
      <c r="J31" s="50"/>
      <c r="K31" s="50"/>
      <c r="L31" s="50"/>
      <c r="M31" s="50"/>
      <c r="N31" s="50"/>
      <c r="O31" s="50"/>
      <c r="P31" s="50"/>
      <c r="Q31" s="50"/>
      <c r="R31" s="50"/>
      <c r="S31" s="50"/>
      <c r="T31" s="50"/>
      <c r="U31" s="50"/>
      <c r="V31" s="50"/>
      <c r="W31" s="50"/>
      <c r="X31" s="50"/>
      <c r="Y31" s="50"/>
      <c r="Z31" s="50"/>
      <c r="AA31" s="50"/>
      <c r="AB31" s="50"/>
      <c r="AC31" s="50"/>
      <c r="AD31" s="50"/>
      <c r="AE31" s="50"/>
      <c r="AF31" s="50"/>
      <c r="AG31" s="50"/>
      <c r="AH31" s="50"/>
      <c r="AI31" s="50"/>
      <c r="AJ31" s="50"/>
      <c r="AK31" s="50"/>
      <c r="AL31" s="50"/>
      <c r="AM31" s="50"/>
      <c r="AN31" s="50"/>
      <c r="AO31" s="50"/>
      <c r="AP31" s="50"/>
      <c r="AQ31" s="50"/>
      <c r="AR31" s="50"/>
      <c r="AS31" s="50"/>
      <c r="AT31" s="50"/>
      <c r="AU31" s="50"/>
      <c r="AV31" s="50"/>
      <c r="AW31" s="50"/>
      <c r="AX31" s="50"/>
      <c r="AY31" s="50"/>
      <c r="AZ31" s="50"/>
      <c r="BA31" s="50"/>
      <c r="BB31" s="50"/>
      <c r="BC31" s="50"/>
      <c r="BD31" s="50"/>
      <c r="BE31" s="50"/>
      <c r="BF31" s="50"/>
      <c r="BG31" s="50"/>
      <c r="BH31" s="50"/>
      <c r="BI31" s="50"/>
      <c r="BJ31" s="50"/>
      <c r="BK31" s="50"/>
      <c r="BL31" s="50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0"/>
      <c r="CA31" s="50"/>
      <c r="CB31" s="50"/>
      <c r="CC31" s="50"/>
      <c r="CD31" s="50"/>
      <c r="CE31" s="50"/>
      <c r="CF31" s="50"/>
      <c r="CG31" s="50"/>
      <c r="CH31" s="50"/>
      <c r="CI31" s="50"/>
      <c r="CJ31" s="50"/>
      <c r="CK31" s="50"/>
      <c r="CL31" s="50"/>
      <c r="CM31" s="50"/>
      <c r="CN31" s="50"/>
      <c r="CO31" s="50"/>
      <c r="CP31" s="50"/>
      <c r="CQ31" s="50"/>
      <c r="CR31" s="50"/>
      <c r="CS31" s="50"/>
      <c r="CT31" s="50"/>
      <c r="CU31" s="50"/>
      <c r="CV31" s="50"/>
      <c r="CW31" s="50"/>
      <c r="CX31" s="50"/>
      <c r="CY31" s="50"/>
      <c r="CZ31" s="50"/>
      <c r="DA31" s="50"/>
      <c r="DB31" s="50"/>
      <c r="DC31" s="50"/>
      <c r="DD31" s="50"/>
      <c r="DE31" s="50"/>
      <c r="DF31" s="50"/>
      <c r="DG31" s="50"/>
      <c r="DH31" s="50"/>
      <c r="DI31" s="50"/>
      <c r="DJ31" s="50"/>
      <c r="DK31" s="50"/>
    </row>
    <row r="32" spans="1:115" s="51" customFormat="1" ht="39">
      <c r="A32" s="52"/>
      <c r="B32" s="53" t="s">
        <v>59</v>
      </c>
      <c r="C32" s="48"/>
      <c r="D32" s="48" t="s">
        <v>60</v>
      </c>
      <c r="E32" s="49">
        <f>1356.9+57.7</f>
        <v>1414.6000000000001</v>
      </c>
      <c r="F32" s="49">
        <v>613</v>
      </c>
      <c r="G32" s="49">
        <f t="shared" si="0"/>
        <v>43.333804609076765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50"/>
      <c r="AI32" s="50"/>
      <c r="AJ32" s="50"/>
      <c r="AK32" s="50"/>
      <c r="AL32" s="50"/>
      <c r="AM32" s="50"/>
      <c r="AN32" s="50"/>
      <c r="AO32" s="50"/>
      <c r="AP32" s="50"/>
      <c r="AQ32" s="50"/>
      <c r="AR32" s="50"/>
      <c r="AS32" s="50"/>
      <c r="AT32" s="50"/>
      <c r="AU32" s="50"/>
      <c r="AV32" s="50"/>
      <c r="AW32" s="50"/>
      <c r="AX32" s="50"/>
      <c r="AY32" s="50"/>
      <c r="AZ32" s="50"/>
      <c r="BA32" s="50"/>
      <c r="BB32" s="50"/>
      <c r="BC32" s="50"/>
      <c r="BD32" s="50"/>
      <c r="BE32" s="50"/>
      <c r="BF32" s="50"/>
      <c r="BG32" s="50"/>
      <c r="BH32" s="50"/>
      <c r="BI32" s="50"/>
      <c r="BJ32" s="50"/>
      <c r="BK32" s="50"/>
      <c r="BL32" s="50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0"/>
      <c r="CA32" s="50"/>
      <c r="CB32" s="50"/>
      <c r="CC32" s="50"/>
      <c r="CD32" s="50"/>
      <c r="CE32" s="50"/>
      <c r="CF32" s="50"/>
      <c r="CG32" s="50"/>
      <c r="CH32" s="50"/>
      <c r="CI32" s="50"/>
      <c r="CJ32" s="50"/>
      <c r="CK32" s="50"/>
      <c r="CL32" s="50"/>
      <c r="CM32" s="50"/>
      <c r="CN32" s="50"/>
      <c r="CO32" s="50"/>
      <c r="CP32" s="50"/>
      <c r="CQ32" s="50"/>
      <c r="CR32" s="50"/>
      <c r="CS32" s="50"/>
      <c r="CT32" s="50"/>
      <c r="CU32" s="50"/>
      <c r="CV32" s="50"/>
      <c r="CW32" s="50"/>
      <c r="CX32" s="50"/>
      <c r="CY32" s="50"/>
      <c r="CZ32" s="50"/>
      <c r="DA32" s="50"/>
      <c r="DB32" s="50"/>
      <c r="DC32" s="50"/>
      <c r="DD32" s="50"/>
      <c r="DE32" s="50"/>
      <c r="DF32" s="50"/>
      <c r="DG32" s="50"/>
      <c r="DH32" s="50"/>
      <c r="DI32" s="50"/>
      <c r="DJ32" s="50"/>
      <c r="DK32" s="50"/>
    </row>
    <row r="33" spans="1:115" s="51" customFormat="1" ht="51.75">
      <c r="A33" s="52" t="s">
        <v>76</v>
      </c>
      <c r="B33" s="47" t="s">
        <v>77</v>
      </c>
      <c r="C33" s="48" t="s">
        <v>78</v>
      </c>
      <c r="D33" s="48"/>
      <c r="E33" s="49">
        <f>E34</f>
        <v>4970</v>
      </c>
      <c r="F33" s="49">
        <f>F34</f>
        <v>2183.7</v>
      </c>
      <c r="G33" s="49">
        <f t="shared" si="0"/>
        <v>43.93762575452716</v>
      </c>
      <c r="H33" s="50"/>
      <c r="I33" s="50"/>
      <c r="J33" s="5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</row>
    <row r="34" spans="1:115" s="51" customFormat="1" ht="39">
      <c r="A34" s="52"/>
      <c r="B34" s="53" t="s">
        <v>59</v>
      </c>
      <c r="C34" s="48"/>
      <c r="D34" s="48" t="s">
        <v>60</v>
      </c>
      <c r="E34" s="49">
        <v>4970</v>
      </c>
      <c r="F34" s="49">
        <v>2183.7</v>
      </c>
      <c r="G34" s="49">
        <f t="shared" si="0"/>
        <v>43.93762575452716</v>
      </c>
      <c r="H34" s="50"/>
      <c r="I34" s="50"/>
      <c r="J34" s="50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</row>
    <row r="35" spans="1:115" s="45" customFormat="1" ht="43.5">
      <c r="A35" s="39" t="s">
        <v>79</v>
      </c>
      <c r="B35" s="40" t="s">
        <v>80</v>
      </c>
      <c r="C35" s="41" t="s">
        <v>81</v>
      </c>
      <c r="D35" s="42"/>
      <c r="E35" s="43">
        <f>E36</f>
        <v>300</v>
      </c>
      <c r="F35" s="43">
        <f>F36</f>
        <v>23</v>
      </c>
      <c r="G35" s="43">
        <f t="shared" si="0"/>
        <v>7.666666666666666</v>
      </c>
      <c r="H35" s="44"/>
      <c r="I35" s="44"/>
      <c r="J35" s="44"/>
      <c r="K35" s="44"/>
      <c r="L35" s="44"/>
      <c r="M35" s="44"/>
      <c r="N35" s="44"/>
      <c r="O35" s="44"/>
      <c r="P35" s="44"/>
      <c r="Q35" s="44"/>
      <c r="R35" s="44"/>
      <c r="S35" s="44"/>
      <c r="T35" s="44"/>
      <c r="U35" s="44"/>
      <c r="V35" s="44"/>
      <c r="W35" s="44"/>
      <c r="X35" s="44"/>
      <c r="Y35" s="44"/>
      <c r="Z35" s="44"/>
      <c r="AA35" s="44"/>
      <c r="AB35" s="44"/>
      <c r="AC35" s="44"/>
      <c r="AD35" s="44"/>
      <c r="AE35" s="44"/>
      <c r="AF35" s="44"/>
      <c r="AG35" s="44"/>
      <c r="AH35" s="44"/>
      <c r="AI35" s="44"/>
      <c r="AJ35" s="44"/>
      <c r="AK35" s="44"/>
      <c r="AL35" s="44"/>
      <c r="AM35" s="44"/>
      <c r="AN35" s="44"/>
      <c r="AO35" s="44"/>
      <c r="AP35" s="44"/>
      <c r="AQ35" s="44"/>
      <c r="AR35" s="44"/>
      <c r="AS35" s="44"/>
      <c r="AT35" s="44"/>
      <c r="AU35" s="44"/>
      <c r="AV35" s="44"/>
      <c r="AW35" s="44"/>
      <c r="AX35" s="44"/>
      <c r="AY35" s="44"/>
      <c r="AZ35" s="44"/>
      <c r="BA35" s="44"/>
      <c r="BB35" s="44"/>
      <c r="BC35" s="44"/>
      <c r="BD35" s="44"/>
      <c r="BE35" s="44"/>
      <c r="BF35" s="44"/>
      <c r="BG35" s="44"/>
      <c r="BH35" s="44"/>
      <c r="BI35" s="44"/>
      <c r="BJ35" s="44"/>
      <c r="BK35" s="44"/>
      <c r="BL35" s="44"/>
      <c r="BM35" s="44"/>
      <c r="BN35" s="44"/>
      <c r="BO35" s="44"/>
      <c r="BP35" s="44"/>
      <c r="BQ35" s="44"/>
      <c r="BR35" s="44"/>
      <c r="BS35" s="44"/>
      <c r="BT35" s="44"/>
      <c r="BU35" s="44"/>
      <c r="BV35" s="44"/>
      <c r="BW35" s="44"/>
      <c r="BX35" s="44"/>
      <c r="BY35" s="44"/>
      <c r="BZ35" s="44"/>
      <c r="CA35" s="44"/>
      <c r="CB35" s="44"/>
      <c r="CC35" s="44"/>
      <c r="CD35" s="44"/>
      <c r="CE35" s="44"/>
      <c r="CF35" s="44"/>
      <c r="CG35" s="44"/>
      <c r="CH35" s="44"/>
      <c r="CI35" s="44"/>
      <c r="CJ35" s="44"/>
      <c r="CK35" s="44"/>
      <c r="CL35" s="44"/>
      <c r="CM35" s="44"/>
      <c r="CN35" s="44"/>
      <c r="CO35" s="44"/>
      <c r="CP35" s="44"/>
      <c r="CQ35" s="44"/>
      <c r="CR35" s="44"/>
      <c r="CS35" s="44"/>
      <c r="CT35" s="44"/>
      <c r="CU35" s="44"/>
      <c r="CV35" s="44"/>
      <c r="CW35" s="44"/>
      <c r="CX35" s="44"/>
      <c r="CY35" s="44"/>
      <c r="CZ35" s="44"/>
      <c r="DA35" s="44"/>
      <c r="DB35" s="44"/>
      <c r="DC35" s="44"/>
      <c r="DD35" s="44"/>
      <c r="DE35" s="44"/>
      <c r="DF35" s="44"/>
      <c r="DG35" s="44"/>
      <c r="DH35" s="44"/>
      <c r="DI35" s="44"/>
      <c r="DJ35" s="44"/>
      <c r="DK35" s="44"/>
    </row>
    <row r="36" spans="1:115" s="56" customFormat="1" ht="39">
      <c r="A36" s="54"/>
      <c r="B36" s="53" t="s">
        <v>59</v>
      </c>
      <c r="C36" s="48"/>
      <c r="D36" s="48" t="s">
        <v>60</v>
      </c>
      <c r="E36" s="49">
        <v>300</v>
      </c>
      <c r="F36" s="49">
        <v>23</v>
      </c>
      <c r="G36" s="49">
        <f t="shared" si="0"/>
        <v>7.666666666666666</v>
      </c>
      <c r="H36" s="55"/>
      <c r="I36" s="55"/>
      <c r="J36" s="55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55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5"/>
      <c r="AP36" s="55"/>
      <c r="AQ36" s="55"/>
      <c r="AR36" s="55"/>
      <c r="AS36" s="55"/>
      <c r="AT36" s="55"/>
      <c r="AU36" s="55"/>
      <c r="AV36" s="55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55"/>
      <c r="BK36" s="55"/>
      <c r="BL36" s="55"/>
      <c r="BM36" s="55"/>
      <c r="BN36" s="55"/>
      <c r="BO36" s="55"/>
      <c r="BP36" s="55"/>
      <c r="BQ36" s="55"/>
      <c r="BR36" s="55"/>
      <c r="BS36" s="55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5"/>
      <c r="DE36" s="55"/>
      <c r="DF36" s="55"/>
      <c r="DG36" s="55"/>
      <c r="DH36" s="55"/>
      <c r="DI36" s="55"/>
      <c r="DJ36" s="55"/>
      <c r="DK36" s="55"/>
    </row>
    <row r="37" spans="1:115" s="45" customFormat="1" ht="43.5">
      <c r="A37" s="39" t="s">
        <v>82</v>
      </c>
      <c r="B37" s="40" t="s">
        <v>83</v>
      </c>
      <c r="C37" s="41" t="s">
        <v>84</v>
      </c>
      <c r="D37" s="42"/>
      <c r="E37" s="43">
        <f>SUM(E38:E39)</f>
        <v>140</v>
      </c>
      <c r="F37" s="43">
        <f>SUM(F38:F39)</f>
        <v>70.6</v>
      </c>
      <c r="G37" s="43">
        <f t="shared" si="0"/>
        <v>50.42857142857142</v>
      </c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  <c r="BM37" s="44"/>
      <c r="BN37" s="44"/>
      <c r="BO37" s="44"/>
      <c r="BP37" s="44"/>
      <c r="BQ37" s="44"/>
      <c r="BR37" s="44"/>
      <c r="BS37" s="44"/>
      <c r="BT37" s="44"/>
      <c r="BU37" s="44"/>
      <c r="BV37" s="44"/>
      <c r="BW37" s="44"/>
      <c r="BX37" s="44"/>
      <c r="BY37" s="44"/>
      <c r="BZ37" s="44"/>
      <c r="CA37" s="44"/>
      <c r="CB37" s="44"/>
      <c r="CC37" s="44"/>
      <c r="CD37" s="44"/>
      <c r="CE37" s="44"/>
      <c r="CF37" s="44"/>
      <c r="CG37" s="44"/>
      <c r="CH37" s="44"/>
      <c r="CI37" s="44"/>
      <c r="CJ37" s="44"/>
      <c r="CK37" s="44"/>
      <c r="CL37" s="44"/>
      <c r="CM37" s="44"/>
      <c r="CN37" s="44"/>
      <c r="CO37" s="44"/>
      <c r="CP37" s="44"/>
      <c r="CQ37" s="44"/>
      <c r="CR37" s="44"/>
      <c r="CS37" s="44"/>
      <c r="CT37" s="44"/>
      <c r="CU37" s="44"/>
      <c r="CV37" s="44"/>
      <c r="CW37" s="44"/>
      <c r="CX37" s="44"/>
      <c r="CY37" s="44"/>
      <c r="CZ37" s="44"/>
      <c r="DA37" s="44"/>
      <c r="DB37" s="44"/>
      <c r="DC37" s="44"/>
      <c r="DD37" s="44"/>
      <c r="DE37" s="44"/>
      <c r="DF37" s="44"/>
      <c r="DG37" s="44"/>
      <c r="DH37" s="44"/>
      <c r="DI37" s="44"/>
      <c r="DJ37" s="44"/>
      <c r="DK37" s="44"/>
    </row>
    <row r="38" spans="1:7" s="59" customFormat="1" ht="39">
      <c r="A38" s="57"/>
      <c r="B38" s="53" t="s">
        <v>59</v>
      </c>
      <c r="C38" s="48"/>
      <c r="D38" s="48" t="s">
        <v>60</v>
      </c>
      <c r="E38" s="58">
        <v>100</v>
      </c>
      <c r="F38" s="58">
        <v>50.2</v>
      </c>
      <c r="G38" s="58">
        <f t="shared" si="0"/>
        <v>50.2</v>
      </c>
    </row>
    <row r="39" spans="1:7" s="59" customFormat="1" ht="26.25">
      <c r="A39" s="57"/>
      <c r="B39" s="53" t="s">
        <v>45</v>
      </c>
      <c r="C39" s="48"/>
      <c r="D39" s="48" t="s">
        <v>46</v>
      </c>
      <c r="E39" s="58">
        <v>40</v>
      </c>
      <c r="F39" s="58">
        <v>20.4</v>
      </c>
      <c r="G39" s="58">
        <f t="shared" si="0"/>
        <v>51</v>
      </c>
    </row>
    <row r="40" spans="1:115" s="45" customFormat="1" ht="43.5">
      <c r="A40" s="39" t="s">
        <v>85</v>
      </c>
      <c r="B40" s="40" t="s">
        <v>86</v>
      </c>
      <c r="C40" s="41" t="s">
        <v>87</v>
      </c>
      <c r="D40" s="42"/>
      <c r="E40" s="43">
        <f>E41</f>
        <v>20</v>
      </c>
      <c r="F40" s="43">
        <f>F41</f>
        <v>10</v>
      </c>
      <c r="G40" s="43">
        <f t="shared" si="0"/>
        <v>50</v>
      </c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</row>
    <row r="41" spans="1:7" s="59" customFormat="1" ht="39">
      <c r="A41" s="57"/>
      <c r="B41" s="53" t="s">
        <v>59</v>
      </c>
      <c r="C41" s="48"/>
      <c r="D41" s="48" t="s">
        <v>60</v>
      </c>
      <c r="E41" s="58">
        <v>20</v>
      </c>
      <c r="F41" s="58">
        <v>10</v>
      </c>
      <c r="G41" s="58">
        <f t="shared" si="0"/>
        <v>50</v>
      </c>
    </row>
    <row r="42" spans="1:115" s="45" customFormat="1" ht="57.75">
      <c r="A42" s="39" t="s">
        <v>88</v>
      </c>
      <c r="B42" s="40" t="s">
        <v>89</v>
      </c>
      <c r="C42" s="41" t="s">
        <v>90</v>
      </c>
      <c r="D42" s="42"/>
      <c r="E42" s="43">
        <f>E43</f>
        <v>140</v>
      </c>
      <c r="F42" s="43">
        <f>F43</f>
        <v>134.5</v>
      </c>
      <c r="G42" s="43">
        <f t="shared" si="0"/>
        <v>96.07142857142857</v>
      </c>
      <c r="H42" s="44"/>
      <c r="I42" s="44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44"/>
      <c r="AB42" s="44"/>
      <c r="AC42" s="44"/>
      <c r="AD42" s="44"/>
      <c r="AE42" s="44"/>
      <c r="AF42" s="44"/>
      <c r="AG42" s="44"/>
      <c r="AH42" s="44"/>
      <c r="AI42" s="44"/>
      <c r="AJ42" s="44"/>
      <c r="AK42" s="44"/>
      <c r="AL42" s="44"/>
      <c r="AM42" s="44"/>
      <c r="AN42" s="44"/>
      <c r="AO42" s="44"/>
      <c r="AP42" s="44"/>
      <c r="AQ42" s="44"/>
      <c r="AR42" s="44"/>
      <c r="AS42" s="44"/>
      <c r="AT42" s="44"/>
      <c r="AU42" s="44"/>
      <c r="AV42" s="44"/>
      <c r="AW42" s="44"/>
      <c r="AX42" s="44"/>
      <c r="AY42" s="44"/>
      <c r="AZ42" s="44"/>
      <c r="BA42" s="44"/>
      <c r="BB42" s="44"/>
      <c r="BC42" s="44"/>
      <c r="BD42" s="44"/>
      <c r="BE42" s="44"/>
      <c r="BF42" s="44"/>
      <c r="BG42" s="44"/>
      <c r="BH42" s="44"/>
      <c r="BI42" s="44"/>
      <c r="BJ42" s="44"/>
      <c r="BK42" s="44"/>
      <c r="BL42" s="44"/>
      <c r="BM42" s="44"/>
      <c r="BN42" s="44"/>
      <c r="BO42" s="44"/>
      <c r="BP42" s="44"/>
      <c r="BQ42" s="44"/>
      <c r="BR42" s="44"/>
      <c r="BS42" s="44"/>
      <c r="BT42" s="44"/>
      <c r="BU42" s="44"/>
      <c r="BV42" s="44"/>
      <c r="BW42" s="44"/>
      <c r="BX42" s="44"/>
      <c r="BY42" s="44"/>
      <c r="BZ42" s="44"/>
      <c r="CA42" s="44"/>
      <c r="CB42" s="44"/>
      <c r="CC42" s="44"/>
      <c r="CD42" s="44"/>
      <c r="CE42" s="44"/>
      <c r="CF42" s="44"/>
      <c r="CG42" s="44"/>
      <c r="CH42" s="44"/>
      <c r="CI42" s="44"/>
      <c r="CJ42" s="44"/>
      <c r="CK42" s="44"/>
      <c r="CL42" s="44"/>
      <c r="CM42" s="44"/>
      <c r="CN42" s="44"/>
      <c r="CO42" s="44"/>
      <c r="CP42" s="44"/>
      <c r="CQ42" s="44"/>
      <c r="CR42" s="44"/>
      <c r="CS42" s="44"/>
      <c r="CT42" s="44"/>
      <c r="CU42" s="44"/>
      <c r="CV42" s="44"/>
      <c r="CW42" s="44"/>
      <c r="CX42" s="44"/>
      <c r="CY42" s="44"/>
      <c r="CZ42" s="44"/>
      <c r="DA42" s="44"/>
      <c r="DB42" s="44"/>
      <c r="DC42" s="44"/>
      <c r="DD42" s="44"/>
      <c r="DE42" s="44"/>
      <c r="DF42" s="44"/>
      <c r="DG42" s="44"/>
      <c r="DH42" s="44"/>
      <c r="DI42" s="44"/>
      <c r="DJ42" s="44"/>
      <c r="DK42" s="44"/>
    </row>
    <row r="43" spans="1:8" s="59" customFormat="1" ht="39">
      <c r="A43" s="57"/>
      <c r="B43" s="53" t="s">
        <v>59</v>
      </c>
      <c r="C43" s="48"/>
      <c r="D43" s="48" t="s">
        <v>60</v>
      </c>
      <c r="E43" s="58">
        <f>90+50</f>
        <v>140</v>
      </c>
      <c r="F43" s="58">
        <v>134.5</v>
      </c>
      <c r="G43" s="58">
        <f t="shared" si="0"/>
        <v>96.07142857142857</v>
      </c>
      <c r="H43" s="59">
        <v>34750</v>
      </c>
    </row>
    <row r="44" spans="1:115" s="45" customFormat="1" ht="57.75">
      <c r="A44" s="39" t="s">
        <v>91</v>
      </c>
      <c r="B44" s="40" t="s">
        <v>92</v>
      </c>
      <c r="C44" s="41" t="s">
        <v>93</v>
      </c>
      <c r="D44" s="42"/>
      <c r="E44" s="43">
        <f>E45</f>
        <v>20</v>
      </c>
      <c r="F44" s="43">
        <f>F45</f>
        <v>0</v>
      </c>
      <c r="G44" s="43">
        <f t="shared" si="0"/>
        <v>0</v>
      </c>
      <c r="H44" s="44"/>
      <c r="I44" s="44"/>
      <c r="J44" s="44"/>
      <c r="K44" s="44"/>
      <c r="L44" s="44"/>
      <c r="M44" s="44"/>
      <c r="N44" s="44"/>
      <c r="O44" s="44"/>
      <c r="P44" s="44"/>
      <c r="Q44" s="44"/>
      <c r="R44" s="44"/>
      <c r="S44" s="44"/>
      <c r="T44" s="44"/>
      <c r="U44" s="44"/>
      <c r="V44" s="44"/>
      <c r="W44" s="44"/>
      <c r="X44" s="44"/>
      <c r="Y44" s="44"/>
      <c r="Z44" s="44"/>
      <c r="AA44" s="44"/>
      <c r="AB44" s="44"/>
      <c r="AC44" s="44"/>
      <c r="AD44" s="44"/>
      <c r="AE44" s="44"/>
      <c r="AF44" s="44"/>
      <c r="AG44" s="44"/>
      <c r="AH44" s="44"/>
      <c r="AI44" s="44"/>
      <c r="AJ44" s="44"/>
      <c r="AK44" s="44"/>
      <c r="AL44" s="44"/>
      <c r="AM44" s="44"/>
      <c r="AN44" s="44"/>
      <c r="AO44" s="44"/>
      <c r="AP44" s="44"/>
      <c r="AQ44" s="44"/>
      <c r="AR44" s="44"/>
      <c r="AS44" s="44"/>
      <c r="AT44" s="44"/>
      <c r="AU44" s="44"/>
      <c r="AV44" s="44"/>
      <c r="AW44" s="44"/>
      <c r="AX44" s="44"/>
      <c r="AY44" s="44"/>
      <c r="AZ44" s="44"/>
      <c r="BA44" s="44"/>
      <c r="BB44" s="44"/>
      <c r="BC44" s="44"/>
      <c r="BD44" s="44"/>
      <c r="BE44" s="44"/>
      <c r="BF44" s="44"/>
      <c r="BG44" s="44"/>
      <c r="BH44" s="44"/>
      <c r="BI44" s="44"/>
      <c r="BJ44" s="44"/>
      <c r="BK44" s="44"/>
      <c r="BL44" s="44"/>
      <c r="BM44" s="44"/>
      <c r="BN44" s="44"/>
      <c r="BO44" s="44"/>
      <c r="BP44" s="44"/>
      <c r="BQ44" s="44"/>
      <c r="BR44" s="44"/>
      <c r="BS44" s="44"/>
      <c r="BT44" s="44"/>
      <c r="BU44" s="44"/>
      <c r="BV44" s="44"/>
      <c r="BW44" s="44"/>
      <c r="BX44" s="44"/>
      <c r="BY44" s="44"/>
      <c r="BZ44" s="44"/>
      <c r="CA44" s="44"/>
      <c r="CB44" s="44"/>
      <c r="CC44" s="44"/>
      <c r="CD44" s="44"/>
      <c r="CE44" s="44"/>
      <c r="CF44" s="44"/>
      <c r="CG44" s="44"/>
      <c r="CH44" s="44"/>
      <c r="CI44" s="44"/>
      <c r="CJ44" s="44"/>
      <c r="CK44" s="44"/>
      <c r="CL44" s="44"/>
      <c r="CM44" s="44"/>
      <c r="CN44" s="44"/>
      <c r="CO44" s="44"/>
      <c r="CP44" s="44"/>
      <c r="CQ44" s="44"/>
      <c r="CR44" s="44"/>
      <c r="CS44" s="44"/>
      <c r="CT44" s="44"/>
      <c r="CU44" s="44"/>
      <c r="CV44" s="44"/>
      <c r="CW44" s="44"/>
      <c r="CX44" s="44"/>
      <c r="CY44" s="44"/>
      <c r="CZ44" s="44"/>
      <c r="DA44" s="44"/>
      <c r="DB44" s="44"/>
      <c r="DC44" s="44"/>
      <c r="DD44" s="44"/>
      <c r="DE44" s="44"/>
      <c r="DF44" s="44"/>
      <c r="DG44" s="44"/>
      <c r="DH44" s="44"/>
      <c r="DI44" s="44"/>
      <c r="DJ44" s="44"/>
      <c r="DK44" s="44"/>
    </row>
    <row r="45" spans="1:7" s="59" customFormat="1" ht="26.25">
      <c r="A45" s="57"/>
      <c r="B45" s="53" t="s">
        <v>94</v>
      </c>
      <c r="C45" s="60"/>
      <c r="D45" s="61" t="s">
        <v>95</v>
      </c>
      <c r="E45" s="58">
        <v>20</v>
      </c>
      <c r="F45" s="58"/>
      <c r="G45" s="58">
        <f t="shared" si="0"/>
        <v>0</v>
      </c>
    </row>
    <row r="46" spans="1:115" s="45" customFormat="1" ht="43.5">
      <c r="A46" s="39" t="s">
        <v>96</v>
      </c>
      <c r="B46" s="40" t="s">
        <v>97</v>
      </c>
      <c r="C46" s="41" t="s">
        <v>98</v>
      </c>
      <c r="D46" s="42"/>
      <c r="E46" s="43">
        <f>E47</f>
        <v>12</v>
      </c>
      <c r="F46" s="43">
        <f>F47</f>
        <v>0</v>
      </c>
      <c r="G46" s="43">
        <f t="shared" si="0"/>
        <v>0</v>
      </c>
      <c r="H46" s="44"/>
      <c r="I46" s="44"/>
      <c r="J46" s="44"/>
      <c r="K46" s="44"/>
      <c r="L46" s="44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4"/>
      <c r="X46" s="44"/>
      <c r="Y46" s="44"/>
      <c r="Z46" s="44"/>
      <c r="AA46" s="44"/>
      <c r="AB46" s="44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44"/>
      <c r="BB46" s="44"/>
      <c r="BC46" s="44"/>
      <c r="BD46" s="44"/>
      <c r="BE46" s="44"/>
      <c r="BF46" s="44"/>
      <c r="BG46" s="44"/>
      <c r="BH46" s="44"/>
      <c r="BI46" s="44"/>
      <c r="BJ46" s="44"/>
      <c r="BK46" s="44"/>
      <c r="BL46" s="44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4"/>
      <c r="CA46" s="44"/>
      <c r="CB46" s="44"/>
      <c r="CC46" s="44"/>
      <c r="CD46" s="44"/>
      <c r="CE46" s="44"/>
      <c r="CF46" s="44"/>
      <c r="CG46" s="44"/>
      <c r="CH46" s="44"/>
      <c r="CI46" s="44"/>
      <c r="CJ46" s="44"/>
      <c r="CK46" s="44"/>
      <c r="CL46" s="44"/>
      <c r="CM46" s="44"/>
      <c r="CN46" s="44"/>
      <c r="CO46" s="44"/>
      <c r="CP46" s="44"/>
      <c r="CQ46" s="44"/>
      <c r="CR46" s="44"/>
      <c r="CS46" s="44"/>
      <c r="CT46" s="44"/>
      <c r="CU46" s="44"/>
      <c r="CV46" s="44"/>
      <c r="CW46" s="44"/>
      <c r="CX46" s="44"/>
      <c r="CY46" s="44"/>
      <c r="CZ46" s="44"/>
      <c r="DA46" s="44"/>
      <c r="DB46" s="44"/>
      <c r="DC46" s="44"/>
      <c r="DD46" s="44"/>
      <c r="DE46" s="44"/>
      <c r="DF46" s="44"/>
      <c r="DG46" s="44"/>
      <c r="DH46" s="44"/>
      <c r="DI46" s="44"/>
      <c r="DJ46" s="44"/>
      <c r="DK46" s="44"/>
    </row>
    <row r="47" spans="1:7" s="59" customFormat="1" ht="26.25">
      <c r="A47" s="57"/>
      <c r="B47" s="53" t="s">
        <v>94</v>
      </c>
      <c r="C47" s="60"/>
      <c r="D47" s="61" t="s">
        <v>95</v>
      </c>
      <c r="E47" s="58">
        <v>12</v>
      </c>
      <c r="F47" s="58"/>
      <c r="G47" s="58">
        <f t="shared" si="0"/>
        <v>0</v>
      </c>
    </row>
    <row r="48" spans="1:115" s="45" customFormat="1" ht="43.5">
      <c r="A48" s="39" t="s">
        <v>99</v>
      </c>
      <c r="B48" s="40" t="s">
        <v>100</v>
      </c>
      <c r="C48" s="41" t="s">
        <v>101</v>
      </c>
      <c r="D48" s="42"/>
      <c r="E48" s="43">
        <f>E49</f>
        <v>21979.4</v>
      </c>
      <c r="F48" s="43">
        <f>F49</f>
        <v>2734.1</v>
      </c>
      <c r="G48" s="43">
        <f t="shared" si="0"/>
        <v>12.43937505118429</v>
      </c>
      <c r="H48" s="44"/>
      <c r="I48" s="44"/>
      <c r="J48" s="44"/>
      <c r="K48" s="44"/>
      <c r="L48" s="44"/>
      <c r="M48" s="44"/>
      <c r="N48" s="44"/>
      <c r="O48" s="44"/>
      <c r="P48" s="44"/>
      <c r="Q48" s="44"/>
      <c r="R48" s="44"/>
      <c r="S48" s="44"/>
      <c r="T48" s="44"/>
      <c r="U48" s="44"/>
      <c r="V48" s="44"/>
      <c r="W48" s="44"/>
      <c r="X48" s="44"/>
      <c r="Y48" s="44"/>
      <c r="Z48" s="44"/>
      <c r="AA48" s="44"/>
      <c r="AB48" s="44"/>
      <c r="AC48" s="44"/>
      <c r="AD48" s="44"/>
      <c r="AE48" s="44"/>
      <c r="AF48" s="44"/>
      <c r="AG48" s="44"/>
      <c r="AH48" s="44"/>
      <c r="AI48" s="44"/>
      <c r="AJ48" s="44"/>
      <c r="AK48" s="44"/>
      <c r="AL48" s="44"/>
      <c r="AM48" s="44"/>
      <c r="AN48" s="44"/>
      <c r="AO48" s="44"/>
      <c r="AP48" s="44"/>
      <c r="AQ48" s="44"/>
      <c r="AR48" s="44"/>
      <c r="AS48" s="44"/>
      <c r="AT48" s="44"/>
      <c r="AU48" s="44"/>
      <c r="AV48" s="44"/>
      <c r="AW48" s="44"/>
      <c r="AX48" s="44"/>
      <c r="AY48" s="44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44"/>
      <c r="BY48" s="44"/>
      <c r="BZ48" s="44"/>
      <c r="CA48" s="44"/>
      <c r="CB48" s="44"/>
      <c r="CC48" s="44"/>
      <c r="CD48" s="44"/>
      <c r="CE48" s="44"/>
      <c r="CF48" s="44"/>
      <c r="CG48" s="44"/>
      <c r="CH48" s="44"/>
      <c r="CI48" s="44"/>
      <c r="CJ48" s="44"/>
      <c r="CK48" s="44"/>
      <c r="CL48" s="44"/>
      <c r="CM48" s="44"/>
      <c r="CN48" s="44"/>
      <c r="CO48" s="44"/>
      <c r="CP48" s="44"/>
      <c r="CQ48" s="44"/>
      <c r="CR48" s="44"/>
      <c r="CS48" s="44"/>
      <c r="CT48" s="44"/>
      <c r="CU48" s="44"/>
      <c r="CV48" s="44"/>
      <c r="CW48" s="44"/>
      <c r="CX48" s="44"/>
      <c r="CY48" s="44"/>
      <c r="CZ48" s="44"/>
      <c r="DA48" s="44"/>
      <c r="DB48" s="44"/>
      <c r="DC48" s="44"/>
      <c r="DD48" s="44"/>
      <c r="DE48" s="44"/>
      <c r="DF48" s="44"/>
      <c r="DG48" s="44"/>
      <c r="DH48" s="44"/>
      <c r="DI48" s="44"/>
      <c r="DJ48" s="44"/>
      <c r="DK48" s="44"/>
    </row>
    <row r="49" spans="1:7" s="59" customFormat="1" ht="39">
      <c r="A49" s="57"/>
      <c r="B49" s="53" t="s">
        <v>102</v>
      </c>
      <c r="C49" s="60"/>
      <c r="D49" s="61" t="s">
        <v>103</v>
      </c>
      <c r="E49" s="58">
        <f>16398.2+5581.2</f>
        <v>21979.4</v>
      </c>
      <c r="F49" s="58">
        <v>2734.1</v>
      </c>
      <c r="G49" s="58">
        <f t="shared" si="0"/>
        <v>12.43937505118429</v>
      </c>
    </row>
    <row r="50" spans="1:115" s="45" customFormat="1" ht="43.5">
      <c r="A50" s="39" t="s">
        <v>104</v>
      </c>
      <c r="B50" s="40" t="s">
        <v>105</v>
      </c>
      <c r="C50" s="41" t="s">
        <v>106</v>
      </c>
      <c r="D50" s="42"/>
      <c r="E50" s="43">
        <f>E51</f>
        <v>1040.4</v>
      </c>
      <c r="F50" s="43">
        <f>F51</f>
        <v>1040.4</v>
      </c>
      <c r="G50" s="43">
        <f t="shared" si="0"/>
        <v>100</v>
      </c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</row>
    <row r="51" spans="1:7" s="59" customFormat="1" ht="39">
      <c r="A51" s="57"/>
      <c r="B51" s="53" t="s">
        <v>59</v>
      </c>
      <c r="C51" s="48"/>
      <c r="D51" s="48" t="s">
        <v>60</v>
      </c>
      <c r="E51" s="58">
        <f>676+364.4</f>
        <v>1040.4</v>
      </c>
      <c r="F51" s="58">
        <v>1040.4</v>
      </c>
      <c r="G51" s="58">
        <f t="shared" si="0"/>
        <v>100</v>
      </c>
    </row>
    <row r="52" spans="1:115" s="45" customFormat="1" ht="27" customHeight="1">
      <c r="A52" s="39" t="s">
        <v>107</v>
      </c>
      <c r="B52" s="40" t="s">
        <v>108</v>
      </c>
      <c r="C52" s="41" t="s">
        <v>109</v>
      </c>
      <c r="D52" s="42"/>
      <c r="E52" s="43">
        <f>E53</f>
        <v>30</v>
      </c>
      <c r="F52" s="43">
        <f>F53</f>
        <v>30</v>
      </c>
      <c r="G52" s="43">
        <f t="shared" si="0"/>
        <v>100</v>
      </c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</row>
    <row r="53" spans="1:7" s="59" customFormat="1" ht="26.25">
      <c r="A53" s="57"/>
      <c r="B53" s="53" t="s">
        <v>94</v>
      </c>
      <c r="C53" s="60"/>
      <c r="D53" s="61" t="s">
        <v>95</v>
      </c>
      <c r="E53" s="58">
        <v>30</v>
      </c>
      <c r="F53" s="58">
        <v>30</v>
      </c>
      <c r="G53" s="58">
        <f t="shared" si="0"/>
        <v>100</v>
      </c>
    </row>
    <row r="54" spans="1:115" s="45" customFormat="1" ht="57.75">
      <c r="A54" s="39" t="s">
        <v>110</v>
      </c>
      <c r="B54" s="40" t="s">
        <v>353</v>
      </c>
      <c r="C54" s="41" t="s">
        <v>111</v>
      </c>
      <c r="D54" s="42"/>
      <c r="E54" s="43">
        <f>SUM(E55:E58)</f>
        <v>15</v>
      </c>
      <c r="F54" s="43">
        <f>SUM(F55:F58)</f>
        <v>0</v>
      </c>
      <c r="G54" s="43">
        <f t="shared" si="0"/>
        <v>0</v>
      </c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</row>
    <row r="55" spans="1:7" s="59" customFormat="1" ht="39" hidden="1">
      <c r="A55" s="57"/>
      <c r="B55" s="53" t="s">
        <v>59</v>
      </c>
      <c r="C55" s="60"/>
      <c r="D55" s="61" t="s">
        <v>60</v>
      </c>
      <c r="E55" s="58"/>
      <c r="F55" s="58"/>
      <c r="G55" s="58" t="str">
        <f t="shared" si="0"/>
        <v> </v>
      </c>
    </row>
    <row r="56" spans="1:7" s="59" customFormat="1" ht="26.25" hidden="1">
      <c r="A56" s="57"/>
      <c r="B56" s="53" t="s">
        <v>94</v>
      </c>
      <c r="C56" s="60"/>
      <c r="D56" s="61" t="s">
        <v>95</v>
      </c>
      <c r="E56" s="58"/>
      <c r="F56" s="58"/>
      <c r="G56" s="58" t="str">
        <f t="shared" si="0"/>
        <v> </v>
      </c>
    </row>
    <row r="57" spans="1:7" s="59" customFormat="1" ht="26.25" hidden="1">
      <c r="A57" s="57"/>
      <c r="B57" s="53" t="s">
        <v>45</v>
      </c>
      <c r="C57" s="60"/>
      <c r="D57" s="61" t="s">
        <v>46</v>
      </c>
      <c r="E57" s="58"/>
      <c r="F57" s="58"/>
      <c r="G57" s="58" t="str">
        <f t="shared" si="0"/>
        <v> </v>
      </c>
    </row>
    <row r="58" spans="1:7" s="59" customFormat="1" ht="39">
      <c r="A58" s="57"/>
      <c r="B58" s="53" t="s">
        <v>102</v>
      </c>
      <c r="C58" s="60"/>
      <c r="D58" s="61" t="s">
        <v>103</v>
      </c>
      <c r="E58" s="58">
        <v>15</v>
      </c>
      <c r="F58" s="58"/>
      <c r="G58" s="58">
        <f t="shared" si="0"/>
        <v>0</v>
      </c>
    </row>
    <row r="59" spans="1:7" s="59" customFormat="1" ht="15.75" hidden="1">
      <c r="A59" s="57"/>
      <c r="B59" s="53"/>
      <c r="C59" s="60"/>
      <c r="D59" s="61"/>
      <c r="E59" s="58"/>
      <c r="F59" s="58"/>
      <c r="G59" s="58" t="str">
        <f t="shared" si="0"/>
        <v> </v>
      </c>
    </row>
    <row r="60" spans="1:115" s="62" customFormat="1" ht="43.5">
      <c r="A60" s="39" t="s">
        <v>112</v>
      </c>
      <c r="B60" s="40" t="s">
        <v>113</v>
      </c>
      <c r="C60" s="41" t="s">
        <v>114</v>
      </c>
      <c r="D60" s="42"/>
      <c r="E60" s="43">
        <f>SUM(E61:E62)</f>
        <v>30</v>
      </c>
      <c r="F60" s="43">
        <f>SUM(F61:F62)</f>
        <v>0</v>
      </c>
      <c r="G60" s="43">
        <f t="shared" si="0"/>
        <v>0</v>
      </c>
      <c r="H60" s="44"/>
      <c r="I60" s="44"/>
      <c r="J60" s="44"/>
      <c r="K60" s="44"/>
      <c r="L60" s="44"/>
      <c r="M60" s="44"/>
      <c r="N60" s="44"/>
      <c r="O60" s="44"/>
      <c r="P60" s="44"/>
      <c r="Q60" s="44"/>
      <c r="R60" s="44"/>
      <c r="S60" s="44"/>
      <c r="T60" s="44"/>
      <c r="U60" s="44"/>
      <c r="V60" s="44"/>
      <c r="W60" s="44"/>
      <c r="X60" s="44"/>
      <c r="Y60" s="44"/>
      <c r="Z60" s="44"/>
      <c r="AA60" s="44"/>
      <c r="AB60" s="44"/>
      <c r="AC60" s="44"/>
      <c r="AD60" s="44"/>
      <c r="AE60" s="44"/>
      <c r="AF60" s="44"/>
      <c r="AG60" s="44"/>
      <c r="AH60" s="44"/>
      <c r="AI60" s="44"/>
      <c r="AJ60" s="44"/>
      <c r="AK60" s="44"/>
      <c r="AL60" s="44"/>
      <c r="AM60" s="44"/>
      <c r="AN60" s="44"/>
      <c r="AO60" s="44"/>
      <c r="AP60" s="44"/>
      <c r="AQ60" s="44"/>
      <c r="AR60" s="44"/>
      <c r="AS60" s="44"/>
      <c r="AT60" s="44"/>
      <c r="AU60" s="44"/>
      <c r="AV60" s="44"/>
      <c r="AW60" s="44"/>
      <c r="AX60" s="44"/>
      <c r="AY60" s="44"/>
      <c r="AZ60" s="44"/>
      <c r="BA60" s="44"/>
      <c r="BB60" s="44"/>
      <c r="BC60" s="44"/>
      <c r="BD60" s="44"/>
      <c r="BE60" s="44"/>
      <c r="BF60" s="44"/>
      <c r="BG60" s="44"/>
      <c r="BH60" s="44"/>
      <c r="BI60" s="44"/>
      <c r="BJ60" s="44"/>
      <c r="BK60" s="44"/>
      <c r="BL60" s="44"/>
      <c r="BM60" s="44"/>
      <c r="BN60" s="44"/>
      <c r="BO60" s="44"/>
      <c r="BP60" s="44"/>
      <c r="BQ60" s="44"/>
      <c r="BR60" s="44"/>
      <c r="BS60" s="44"/>
      <c r="BT60" s="44"/>
      <c r="BU60" s="44"/>
      <c r="BV60" s="44"/>
      <c r="BW60" s="44"/>
      <c r="BX60" s="44"/>
      <c r="BY60" s="44"/>
      <c r="BZ60" s="44"/>
      <c r="CA60" s="44"/>
      <c r="CB60" s="44"/>
      <c r="CC60" s="44"/>
      <c r="CD60" s="44"/>
      <c r="CE60" s="44"/>
      <c r="CF60" s="44"/>
      <c r="CG60" s="44"/>
      <c r="CH60" s="44"/>
      <c r="CI60" s="44"/>
      <c r="CJ60" s="44"/>
      <c r="CK60" s="44"/>
      <c r="CL60" s="44"/>
      <c r="CM60" s="44"/>
      <c r="CN60" s="44"/>
      <c r="CO60" s="44"/>
      <c r="CP60" s="44"/>
      <c r="CQ60" s="44"/>
      <c r="CR60" s="44"/>
      <c r="CS60" s="44"/>
      <c r="CT60" s="44"/>
      <c r="CU60" s="44"/>
      <c r="CV60" s="44"/>
      <c r="CW60" s="44"/>
      <c r="CX60" s="44"/>
      <c r="CY60" s="44"/>
      <c r="CZ60" s="44"/>
      <c r="DA60" s="44"/>
      <c r="DB60" s="44"/>
      <c r="DC60" s="44"/>
      <c r="DD60" s="44"/>
      <c r="DE60" s="44"/>
      <c r="DF60" s="44"/>
      <c r="DG60" s="44"/>
      <c r="DH60" s="44"/>
      <c r="DI60" s="44"/>
      <c r="DJ60" s="44"/>
      <c r="DK60" s="44"/>
    </row>
    <row r="61" spans="1:7" s="59" customFormat="1" ht="39" hidden="1">
      <c r="A61" s="57"/>
      <c r="B61" s="53" t="s">
        <v>59</v>
      </c>
      <c r="C61" s="48"/>
      <c r="D61" s="48" t="s">
        <v>60</v>
      </c>
      <c r="E61" s="58">
        <v>0</v>
      </c>
      <c r="F61" s="58"/>
      <c r="G61" s="58" t="str">
        <f t="shared" si="0"/>
        <v> </v>
      </c>
    </row>
    <row r="62" spans="1:7" s="59" customFormat="1" ht="26.25">
      <c r="A62" s="57"/>
      <c r="B62" s="53" t="s">
        <v>45</v>
      </c>
      <c r="C62" s="48"/>
      <c r="D62" s="48" t="s">
        <v>46</v>
      </c>
      <c r="E62" s="58">
        <v>30</v>
      </c>
      <c r="F62" s="58"/>
      <c r="G62" s="58">
        <f t="shared" si="0"/>
        <v>0</v>
      </c>
    </row>
    <row r="63" spans="1:115" s="62" customFormat="1" ht="44.25" customHeight="1">
      <c r="A63" s="39" t="s">
        <v>115</v>
      </c>
      <c r="B63" s="40" t="s">
        <v>116</v>
      </c>
      <c r="C63" s="41" t="s">
        <v>117</v>
      </c>
      <c r="D63" s="42"/>
      <c r="E63" s="43">
        <f>E64+E66+E70+E73</f>
        <v>23435.7</v>
      </c>
      <c r="F63" s="43">
        <f>F64+F66+F70+F73</f>
        <v>14015.1</v>
      </c>
      <c r="G63" s="43">
        <f t="shared" si="0"/>
        <v>59.802352820696626</v>
      </c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44"/>
      <c r="AE63" s="44"/>
      <c r="AF63" s="44"/>
      <c r="AG63" s="44"/>
      <c r="AH63" s="44"/>
      <c r="AI63" s="44"/>
      <c r="AJ63" s="44"/>
      <c r="AK63" s="44"/>
      <c r="AL63" s="44"/>
      <c r="AM63" s="44"/>
      <c r="AN63" s="44"/>
      <c r="AO63" s="44"/>
      <c r="AP63" s="44"/>
      <c r="AQ63" s="44"/>
      <c r="AR63" s="44"/>
      <c r="AS63" s="44"/>
      <c r="AT63" s="44"/>
      <c r="AU63" s="44"/>
      <c r="AV63" s="44"/>
      <c r="AW63" s="44"/>
      <c r="AX63" s="44"/>
      <c r="AY63" s="44"/>
      <c r="AZ63" s="44"/>
      <c r="BA63" s="44"/>
      <c r="BB63" s="44"/>
      <c r="BC63" s="44"/>
      <c r="BD63" s="44"/>
      <c r="BE63" s="44"/>
      <c r="BF63" s="44"/>
      <c r="BG63" s="44"/>
      <c r="BH63" s="44"/>
      <c r="BI63" s="44"/>
      <c r="BJ63" s="44"/>
      <c r="BK63" s="44"/>
      <c r="BL63" s="44"/>
      <c r="BM63" s="44"/>
      <c r="BN63" s="44"/>
      <c r="BO63" s="44"/>
      <c r="BP63" s="44"/>
      <c r="BQ63" s="44"/>
      <c r="BR63" s="44"/>
      <c r="BS63" s="44"/>
      <c r="BT63" s="44"/>
      <c r="BU63" s="44"/>
      <c r="BV63" s="44"/>
      <c r="BW63" s="44"/>
      <c r="BX63" s="44"/>
      <c r="BY63" s="44"/>
      <c r="BZ63" s="44"/>
      <c r="CA63" s="44"/>
      <c r="CB63" s="44"/>
      <c r="CC63" s="44"/>
      <c r="CD63" s="44"/>
      <c r="CE63" s="44"/>
      <c r="CF63" s="44"/>
      <c r="CG63" s="44"/>
      <c r="CH63" s="44"/>
      <c r="CI63" s="44"/>
      <c r="CJ63" s="44"/>
      <c r="CK63" s="44"/>
      <c r="CL63" s="44"/>
      <c r="CM63" s="44"/>
      <c r="CN63" s="44"/>
      <c r="CO63" s="44"/>
      <c r="CP63" s="44"/>
      <c r="CQ63" s="44"/>
      <c r="CR63" s="44"/>
      <c r="CS63" s="44"/>
      <c r="CT63" s="44"/>
      <c r="CU63" s="44"/>
      <c r="CV63" s="44"/>
      <c r="CW63" s="44"/>
      <c r="CX63" s="44"/>
      <c r="CY63" s="44"/>
      <c r="CZ63" s="44"/>
      <c r="DA63" s="44"/>
      <c r="DB63" s="44"/>
      <c r="DC63" s="44"/>
      <c r="DD63" s="44"/>
      <c r="DE63" s="44"/>
      <c r="DF63" s="44"/>
      <c r="DG63" s="44"/>
      <c r="DH63" s="44"/>
      <c r="DI63" s="44"/>
      <c r="DJ63" s="44"/>
      <c r="DK63" s="44"/>
    </row>
    <row r="64" spans="1:7" s="59" customFormat="1" ht="33.75" customHeight="1" hidden="1">
      <c r="A64" s="57" t="s">
        <v>118</v>
      </c>
      <c r="B64" s="47" t="s">
        <v>119</v>
      </c>
      <c r="C64" s="60" t="s">
        <v>120</v>
      </c>
      <c r="D64" s="61"/>
      <c r="E64" s="58">
        <f>E65</f>
        <v>0</v>
      </c>
      <c r="F64" s="58">
        <f>F65</f>
        <v>0</v>
      </c>
      <c r="G64" s="58" t="str">
        <f t="shared" si="0"/>
        <v> </v>
      </c>
    </row>
    <row r="65" spans="1:7" s="59" customFormat="1" ht="27.75" customHeight="1" hidden="1">
      <c r="A65" s="57"/>
      <c r="B65" s="63" t="s">
        <v>121</v>
      </c>
      <c r="C65" s="60"/>
      <c r="D65" s="61" t="s">
        <v>122</v>
      </c>
      <c r="E65" s="58"/>
      <c r="F65" s="58"/>
      <c r="G65" s="58" t="str">
        <f t="shared" si="0"/>
        <v> </v>
      </c>
    </row>
    <row r="66" spans="1:7" s="59" customFormat="1" ht="39">
      <c r="A66" s="57" t="s">
        <v>123</v>
      </c>
      <c r="B66" s="47" t="s">
        <v>124</v>
      </c>
      <c r="C66" s="60" t="s">
        <v>125</v>
      </c>
      <c r="D66" s="61"/>
      <c r="E66" s="58">
        <f>SUM(E67:E69)</f>
        <v>20720.2</v>
      </c>
      <c r="F66" s="58">
        <f>SUM(F67:F69)</f>
        <v>12462.6</v>
      </c>
      <c r="G66" s="58">
        <f t="shared" si="0"/>
        <v>60.14710282719279</v>
      </c>
    </row>
    <row r="67" spans="1:7" s="59" customFormat="1" ht="26.25">
      <c r="A67" s="57"/>
      <c r="B67" s="53" t="s">
        <v>94</v>
      </c>
      <c r="C67" s="60"/>
      <c r="D67" s="61" t="s">
        <v>95</v>
      </c>
      <c r="E67" s="58">
        <f>22.1+499.1+1930-350</f>
        <v>2101.2</v>
      </c>
      <c r="F67" s="58">
        <v>504.6</v>
      </c>
      <c r="G67" s="58">
        <f t="shared" si="0"/>
        <v>24.014848657909766</v>
      </c>
    </row>
    <row r="68" spans="1:7" s="59" customFormat="1" ht="39" hidden="1">
      <c r="A68" s="57"/>
      <c r="B68" s="53" t="s">
        <v>102</v>
      </c>
      <c r="C68" s="60"/>
      <c r="D68" s="61" t="s">
        <v>103</v>
      </c>
      <c r="E68" s="58"/>
      <c r="F68" s="58"/>
      <c r="G68" s="58" t="str">
        <f t="shared" si="0"/>
        <v> </v>
      </c>
    </row>
    <row r="69" spans="1:7" s="59" customFormat="1" ht="29.25" customHeight="1">
      <c r="A69" s="57"/>
      <c r="B69" s="63" t="s">
        <v>126</v>
      </c>
      <c r="C69" s="60"/>
      <c r="D69" s="61" t="s">
        <v>122</v>
      </c>
      <c r="E69" s="58">
        <f>9200+6000+3069+350</f>
        <v>18619</v>
      </c>
      <c r="F69" s="58">
        <v>11958</v>
      </c>
      <c r="G69" s="58">
        <f t="shared" si="0"/>
        <v>64.22471668725495</v>
      </c>
    </row>
    <row r="70" spans="1:7" s="59" customFormat="1" ht="26.25">
      <c r="A70" s="57" t="s">
        <v>127</v>
      </c>
      <c r="B70" s="47" t="s">
        <v>128</v>
      </c>
      <c r="C70" s="60" t="s">
        <v>129</v>
      </c>
      <c r="D70" s="61"/>
      <c r="E70" s="58">
        <f>SUM(E71:E72)</f>
        <v>15</v>
      </c>
      <c r="F70" s="58">
        <f>SUM(F71:F72)</f>
        <v>1.8</v>
      </c>
      <c r="G70" s="58">
        <f t="shared" si="0"/>
        <v>12.000000000000002</v>
      </c>
    </row>
    <row r="71" spans="1:7" s="59" customFormat="1" ht="26.25" hidden="1">
      <c r="A71" s="57"/>
      <c r="B71" s="53" t="s">
        <v>94</v>
      </c>
      <c r="C71" s="60"/>
      <c r="D71" s="61" t="s">
        <v>95</v>
      </c>
      <c r="E71" s="58"/>
      <c r="F71" s="58"/>
      <c r="G71" s="58" t="str">
        <f t="shared" si="0"/>
        <v> </v>
      </c>
    </row>
    <row r="72" spans="1:7" s="59" customFormat="1" ht="28.5" customHeight="1">
      <c r="A72" s="57"/>
      <c r="B72" s="63" t="s">
        <v>126</v>
      </c>
      <c r="C72" s="60"/>
      <c r="D72" s="61" t="s">
        <v>122</v>
      </c>
      <c r="E72" s="58">
        <v>15</v>
      </c>
      <c r="F72" s="58">
        <v>1.8</v>
      </c>
      <c r="G72" s="58">
        <f t="shared" si="0"/>
        <v>12.000000000000002</v>
      </c>
    </row>
    <row r="73" spans="1:7" s="59" customFormat="1" ht="51.75">
      <c r="A73" s="57" t="s">
        <v>130</v>
      </c>
      <c r="B73" s="47" t="s">
        <v>131</v>
      </c>
      <c r="C73" s="60" t="s">
        <v>132</v>
      </c>
      <c r="D73" s="61"/>
      <c r="E73" s="58">
        <f>E74</f>
        <v>2700.5</v>
      </c>
      <c r="F73" s="58">
        <f>F74</f>
        <v>1550.7</v>
      </c>
      <c r="G73" s="58">
        <f t="shared" si="0"/>
        <v>57.42269950009258</v>
      </c>
    </row>
    <row r="74" spans="1:7" s="59" customFormat="1" ht="27" customHeight="1">
      <c r="A74" s="57"/>
      <c r="B74" s="63" t="s">
        <v>126</v>
      </c>
      <c r="C74" s="60"/>
      <c r="D74" s="61" t="s">
        <v>122</v>
      </c>
      <c r="E74" s="58">
        <v>2700.5</v>
      </c>
      <c r="F74" s="58">
        <v>1550.7</v>
      </c>
      <c r="G74" s="58">
        <f t="shared" si="0"/>
        <v>57.42269950009258</v>
      </c>
    </row>
    <row r="75" spans="1:115" s="62" customFormat="1" ht="57.75" hidden="1">
      <c r="A75" s="39" t="s">
        <v>133</v>
      </c>
      <c r="B75" s="40" t="s">
        <v>134</v>
      </c>
      <c r="C75" s="41" t="s">
        <v>135</v>
      </c>
      <c r="D75" s="42"/>
      <c r="E75" s="43">
        <f>E76</f>
        <v>0</v>
      </c>
      <c r="F75" s="43"/>
      <c r="G75" s="43" t="str">
        <f t="shared" si="0"/>
        <v> </v>
      </c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44"/>
      <c r="AE75" s="44"/>
      <c r="AF75" s="44"/>
      <c r="AG75" s="44"/>
      <c r="AH75" s="44"/>
      <c r="AI75" s="44"/>
      <c r="AJ75" s="44"/>
      <c r="AK75" s="44"/>
      <c r="AL75" s="44"/>
      <c r="AM75" s="44"/>
      <c r="AN75" s="44"/>
      <c r="AO75" s="44"/>
      <c r="AP75" s="44"/>
      <c r="AQ75" s="44"/>
      <c r="AR75" s="44"/>
      <c r="AS75" s="44"/>
      <c r="AT75" s="44"/>
      <c r="AU75" s="44"/>
      <c r="AV75" s="44"/>
      <c r="AW75" s="44"/>
      <c r="AX75" s="44"/>
      <c r="AY75" s="44"/>
      <c r="AZ75" s="44"/>
      <c r="BA75" s="44"/>
      <c r="BB75" s="44"/>
      <c r="BC75" s="44"/>
      <c r="BD75" s="44"/>
      <c r="BE75" s="44"/>
      <c r="BF75" s="44"/>
      <c r="BG75" s="44"/>
      <c r="BH75" s="44"/>
      <c r="BI75" s="44"/>
      <c r="BJ75" s="44"/>
      <c r="BK75" s="44"/>
      <c r="BL75" s="44"/>
      <c r="BM75" s="44"/>
      <c r="BN75" s="44"/>
      <c r="BO75" s="44"/>
      <c r="BP75" s="44"/>
      <c r="BQ75" s="44"/>
      <c r="BR75" s="44"/>
      <c r="BS75" s="44"/>
      <c r="BT75" s="44"/>
      <c r="BU75" s="44"/>
      <c r="BV75" s="44"/>
      <c r="BW75" s="44"/>
      <c r="BX75" s="44"/>
      <c r="BY75" s="44"/>
      <c r="BZ75" s="44"/>
      <c r="CA75" s="44"/>
      <c r="CB75" s="44"/>
      <c r="CC75" s="44"/>
      <c r="CD75" s="44"/>
      <c r="CE75" s="44"/>
      <c r="CF75" s="44"/>
      <c r="CG75" s="44"/>
      <c r="CH75" s="44"/>
      <c r="CI75" s="44"/>
      <c r="CJ75" s="44"/>
      <c r="CK75" s="44"/>
      <c r="CL75" s="44"/>
      <c r="CM75" s="44"/>
      <c r="CN75" s="44"/>
      <c r="CO75" s="44"/>
      <c r="CP75" s="44"/>
      <c r="CQ75" s="44"/>
      <c r="CR75" s="44"/>
      <c r="CS75" s="44"/>
      <c r="CT75" s="44"/>
      <c r="CU75" s="44"/>
      <c r="CV75" s="44"/>
      <c r="CW75" s="44"/>
      <c r="CX75" s="44"/>
      <c r="CY75" s="44"/>
      <c r="CZ75" s="44"/>
      <c r="DA75" s="44"/>
      <c r="DB75" s="44"/>
      <c r="DC75" s="44"/>
      <c r="DD75" s="44"/>
      <c r="DE75" s="44"/>
      <c r="DF75" s="44"/>
      <c r="DG75" s="44"/>
      <c r="DH75" s="44"/>
      <c r="DI75" s="44"/>
      <c r="DJ75" s="44"/>
      <c r="DK75" s="44"/>
    </row>
    <row r="76" spans="1:7" s="59" customFormat="1" ht="39" hidden="1">
      <c r="A76" s="57"/>
      <c r="B76" s="53" t="s">
        <v>102</v>
      </c>
      <c r="C76" s="60"/>
      <c r="D76" s="61" t="s">
        <v>103</v>
      </c>
      <c r="E76" s="58">
        <v>0</v>
      </c>
      <c r="F76" s="58"/>
      <c r="G76" s="58" t="str">
        <f t="shared" si="0"/>
        <v> </v>
      </c>
    </row>
    <row r="77" spans="1:115" s="62" customFormat="1" ht="43.5">
      <c r="A77" s="39" t="s">
        <v>133</v>
      </c>
      <c r="B77" s="40" t="s">
        <v>136</v>
      </c>
      <c r="C77" s="41" t="s">
        <v>137</v>
      </c>
      <c r="D77" s="42"/>
      <c r="E77" s="43">
        <f>SUM(E78:E79)</f>
        <v>27</v>
      </c>
      <c r="F77" s="43">
        <f>SUM(F78:F79)</f>
        <v>5.5</v>
      </c>
      <c r="G77" s="43">
        <f aca="true" t="shared" si="1" ref="G77:G88">IF(E77=0," ",F77/E77*100)</f>
        <v>20.37037037037037</v>
      </c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44"/>
      <c r="AE77" s="44"/>
      <c r="AF77" s="44"/>
      <c r="AG77" s="44"/>
      <c r="AH77" s="44"/>
      <c r="AI77" s="44"/>
      <c r="AJ77" s="44"/>
      <c r="AK77" s="44"/>
      <c r="AL77" s="44"/>
      <c r="AM77" s="44"/>
      <c r="AN77" s="44"/>
      <c r="AO77" s="44"/>
      <c r="AP77" s="44"/>
      <c r="AQ77" s="44"/>
      <c r="AR77" s="44"/>
      <c r="AS77" s="44"/>
      <c r="AT77" s="44"/>
      <c r="AU77" s="44"/>
      <c r="AV77" s="44"/>
      <c r="AW77" s="44"/>
      <c r="AX77" s="44"/>
      <c r="AY77" s="44"/>
      <c r="AZ77" s="44"/>
      <c r="BA77" s="44"/>
      <c r="BB77" s="44"/>
      <c r="BC77" s="44"/>
      <c r="BD77" s="44"/>
      <c r="BE77" s="44"/>
      <c r="BF77" s="44"/>
      <c r="BG77" s="44"/>
      <c r="BH77" s="44"/>
      <c r="BI77" s="44"/>
      <c r="BJ77" s="44"/>
      <c r="BK77" s="44"/>
      <c r="BL77" s="44"/>
      <c r="BM77" s="44"/>
      <c r="BN77" s="44"/>
      <c r="BO77" s="44"/>
      <c r="BP77" s="44"/>
      <c r="BQ77" s="44"/>
      <c r="BR77" s="44"/>
      <c r="BS77" s="44"/>
      <c r="BT77" s="44"/>
      <c r="BU77" s="44"/>
      <c r="BV77" s="44"/>
      <c r="BW77" s="44"/>
      <c r="BX77" s="44"/>
      <c r="BY77" s="44"/>
      <c r="BZ77" s="44"/>
      <c r="CA77" s="44"/>
      <c r="CB77" s="44"/>
      <c r="CC77" s="44"/>
      <c r="CD77" s="44"/>
      <c r="CE77" s="44"/>
      <c r="CF77" s="44"/>
      <c r="CG77" s="44"/>
      <c r="CH77" s="44"/>
      <c r="CI77" s="44"/>
      <c r="CJ77" s="44"/>
      <c r="CK77" s="44"/>
      <c r="CL77" s="44"/>
      <c r="CM77" s="44"/>
      <c r="CN77" s="44"/>
      <c r="CO77" s="44"/>
      <c r="CP77" s="44"/>
      <c r="CQ77" s="44"/>
      <c r="CR77" s="44"/>
      <c r="CS77" s="44"/>
      <c r="CT77" s="44"/>
      <c r="CU77" s="44"/>
      <c r="CV77" s="44"/>
      <c r="CW77" s="44"/>
      <c r="CX77" s="44"/>
      <c r="CY77" s="44"/>
      <c r="CZ77" s="44"/>
      <c r="DA77" s="44"/>
      <c r="DB77" s="44"/>
      <c r="DC77" s="44"/>
      <c r="DD77" s="44"/>
      <c r="DE77" s="44"/>
      <c r="DF77" s="44"/>
      <c r="DG77" s="44"/>
      <c r="DH77" s="44"/>
      <c r="DI77" s="44"/>
      <c r="DJ77" s="44"/>
      <c r="DK77" s="44"/>
    </row>
    <row r="78" spans="1:115" s="62" customFormat="1" ht="26.25" hidden="1">
      <c r="A78" s="57"/>
      <c r="B78" s="53" t="s">
        <v>94</v>
      </c>
      <c r="C78" s="60"/>
      <c r="D78" s="61" t="s">
        <v>95</v>
      </c>
      <c r="E78" s="58"/>
      <c r="F78" s="58"/>
      <c r="G78" s="58" t="str">
        <f t="shared" si="1"/>
        <v> </v>
      </c>
      <c r="H78" s="44"/>
      <c r="I78" s="44"/>
      <c r="J78" s="44"/>
      <c r="K78" s="44"/>
      <c r="L78" s="44"/>
      <c r="M78" s="44"/>
      <c r="N78" s="44"/>
      <c r="O78" s="44"/>
      <c r="P78" s="44"/>
      <c r="Q78" s="44"/>
      <c r="R78" s="44"/>
      <c r="S78" s="44"/>
      <c r="T78" s="44"/>
      <c r="U78" s="44"/>
      <c r="V78" s="44"/>
      <c r="W78" s="44"/>
      <c r="X78" s="44"/>
      <c r="Y78" s="44"/>
      <c r="Z78" s="44"/>
      <c r="AA78" s="44"/>
      <c r="AB78" s="44"/>
      <c r="AC78" s="44"/>
      <c r="AD78" s="44"/>
      <c r="AE78" s="44"/>
      <c r="AF78" s="44"/>
      <c r="AG78" s="44"/>
      <c r="AH78" s="44"/>
      <c r="AI78" s="44"/>
      <c r="AJ78" s="44"/>
      <c r="AK78" s="44"/>
      <c r="AL78" s="44"/>
      <c r="AM78" s="44"/>
      <c r="AN78" s="44"/>
      <c r="AO78" s="44"/>
      <c r="AP78" s="44"/>
      <c r="AQ78" s="44"/>
      <c r="AR78" s="44"/>
      <c r="AS78" s="44"/>
      <c r="AT78" s="44"/>
      <c r="AU78" s="44"/>
      <c r="AV78" s="44"/>
      <c r="AW78" s="44"/>
      <c r="AX78" s="44"/>
      <c r="AY78" s="44"/>
      <c r="AZ78" s="44"/>
      <c r="BA78" s="44"/>
      <c r="BB78" s="44"/>
      <c r="BC78" s="44"/>
      <c r="BD78" s="44"/>
      <c r="BE78" s="44"/>
      <c r="BF78" s="44"/>
      <c r="BG78" s="44"/>
      <c r="BH78" s="44"/>
      <c r="BI78" s="44"/>
      <c r="BJ78" s="44"/>
      <c r="BK78" s="44"/>
      <c r="BL78" s="44"/>
      <c r="BM78" s="44"/>
      <c r="BN78" s="44"/>
      <c r="BO78" s="44"/>
      <c r="BP78" s="44"/>
      <c r="BQ78" s="44"/>
      <c r="BR78" s="44"/>
      <c r="BS78" s="44"/>
      <c r="BT78" s="44"/>
      <c r="BU78" s="44"/>
      <c r="BV78" s="44"/>
      <c r="BW78" s="44"/>
      <c r="BX78" s="44"/>
      <c r="BY78" s="44"/>
      <c r="BZ78" s="44"/>
      <c r="CA78" s="44"/>
      <c r="CB78" s="44"/>
      <c r="CC78" s="44"/>
      <c r="CD78" s="44"/>
      <c r="CE78" s="44"/>
      <c r="CF78" s="44"/>
      <c r="CG78" s="44"/>
      <c r="CH78" s="44"/>
      <c r="CI78" s="44"/>
      <c r="CJ78" s="44"/>
      <c r="CK78" s="44"/>
      <c r="CL78" s="44"/>
      <c r="CM78" s="44"/>
      <c r="CN78" s="44"/>
      <c r="CO78" s="44"/>
      <c r="CP78" s="44"/>
      <c r="CQ78" s="44"/>
      <c r="CR78" s="44"/>
      <c r="CS78" s="44"/>
      <c r="CT78" s="44"/>
      <c r="CU78" s="44"/>
      <c r="CV78" s="44"/>
      <c r="CW78" s="44"/>
      <c r="CX78" s="44"/>
      <c r="CY78" s="44"/>
      <c r="CZ78" s="44"/>
      <c r="DA78" s="44"/>
      <c r="DB78" s="44"/>
      <c r="DC78" s="44"/>
      <c r="DD78" s="44"/>
      <c r="DE78" s="44"/>
      <c r="DF78" s="44"/>
      <c r="DG78" s="44"/>
      <c r="DH78" s="44"/>
      <c r="DI78" s="44"/>
      <c r="DJ78" s="44"/>
      <c r="DK78" s="44"/>
    </row>
    <row r="79" spans="1:7" s="59" customFormat="1" ht="26.25">
      <c r="A79" s="57"/>
      <c r="B79" s="53" t="s">
        <v>45</v>
      </c>
      <c r="C79" s="48"/>
      <c r="D79" s="48" t="s">
        <v>46</v>
      </c>
      <c r="E79" s="58">
        <v>27</v>
      </c>
      <c r="F79" s="58">
        <v>5.5</v>
      </c>
      <c r="G79" s="58">
        <f t="shared" si="1"/>
        <v>20.37037037037037</v>
      </c>
    </row>
    <row r="80" spans="1:115" s="62" customFormat="1" ht="57.75">
      <c r="A80" s="39" t="s">
        <v>138</v>
      </c>
      <c r="B80" s="40" t="s">
        <v>139</v>
      </c>
      <c r="C80" s="41" t="s">
        <v>140</v>
      </c>
      <c r="D80" s="42"/>
      <c r="E80" s="43">
        <f>SUM(E81:E83)</f>
        <v>4046.7</v>
      </c>
      <c r="F80" s="43">
        <f>SUM(F81:F83)</f>
        <v>1800</v>
      </c>
      <c r="G80" s="43">
        <f t="shared" si="1"/>
        <v>44.48068796797391</v>
      </c>
      <c r="H80" s="44"/>
      <c r="I80" s="44"/>
      <c r="J80" s="44"/>
      <c r="K80" s="44"/>
      <c r="L80" s="44"/>
      <c r="M80" s="44"/>
      <c r="N80" s="44"/>
      <c r="O80" s="44"/>
      <c r="P80" s="44"/>
      <c r="Q80" s="44"/>
      <c r="R80" s="44"/>
      <c r="S80" s="44"/>
      <c r="T80" s="44"/>
      <c r="U80" s="44"/>
      <c r="V80" s="44"/>
      <c r="W80" s="44"/>
      <c r="X80" s="44"/>
      <c r="Y80" s="44"/>
      <c r="Z80" s="44"/>
      <c r="AA80" s="44"/>
      <c r="AB80" s="44"/>
      <c r="AC80" s="44"/>
      <c r="AD80" s="44"/>
      <c r="AE80" s="44"/>
      <c r="AF80" s="44"/>
      <c r="AG80" s="44"/>
      <c r="AH80" s="44"/>
      <c r="AI80" s="44"/>
      <c r="AJ80" s="44"/>
      <c r="AK80" s="44"/>
      <c r="AL80" s="44"/>
      <c r="AM80" s="44"/>
      <c r="AN80" s="44"/>
      <c r="AO80" s="44"/>
      <c r="AP80" s="44"/>
      <c r="AQ80" s="44"/>
      <c r="AR80" s="44"/>
      <c r="AS80" s="44"/>
      <c r="AT80" s="44"/>
      <c r="AU80" s="44"/>
      <c r="AV80" s="44"/>
      <c r="AW80" s="44"/>
      <c r="AX80" s="44"/>
      <c r="AY80" s="44"/>
      <c r="AZ80" s="44"/>
      <c r="BA80" s="44"/>
      <c r="BB80" s="44"/>
      <c r="BC80" s="44"/>
      <c r="BD80" s="44"/>
      <c r="BE80" s="44"/>
      <c r="BF80" s="44"/>
      <c r="BG80" s="44"/>
      <c r="BH80" s="44"/>
      <c r="BI80" s="44"/>
      <c r="BJ80" s="44"/>
      <c r="BK80" s="44"/>
      <c r="BL80" s="44"/>
      <c r="BM80" s="44"/>
      <c r="BN80" s="44"/>
      <c r="BO80" s="44"/>
      <c r="BP80" s="44"/>
      <c r="BQ80" s="44"/>
      <c r="BR80" s="44"/>
      <c r="BS80" s="44"/>
      <c r="BT80" s="44"/>
      <c r="BU80" s="44"/>
      <c r="BV80" s="44"/>
      <c r="BW80" s="44"/>
      <c r="BX80" s="44"/>
      <c r="BY80" s="44"/>
      <c r="BZ80" s="44"/>
      <c r="CA80" s="44"/>
      <c r="CB80" s="44"/>
      <c r="CC80" s="44"/>
      <c r="CD80" s="44"/>
      <c r="CE80" s="44"/>
      <c r="CF80" s="44"/>
      <c r="CG80" s="44"/>
      <c r="CH80" s="44"/>
      <c r="CI80" s="44"/>
      <c r="CJ80" s="44"/>
      <c r="CK80" s="44"/>
      <c r="CL80" s="44"/>
      <c r="CM80" s="44"/>
      <c r="CN80" s="44"/>
      <c r="CO80" s="44"/>
      <c r="CP80" s="44"/>
      <c r="CQ80" s="44"/>
      <c r="CR80" s="44"/>
      <c r="CS80" s="44"/>
      <c r="CT80" s="44"/>
      <c r="CU80" s="44"/>
      <c r="CV80" s="44"/>
      <c r="CW80" s="44"/>
      <c r="CX80" s="44"/>
      <c r="CY80" s="44"/>
      <c r="CZ80" s="44"/>
      <c r="DA80" s="44"/>
      <c r="DB80" s="44"/>
      <c r="DC80" s="44"/>
      <c r="DD80" s="44"/>
      <c r="DE80" s="44"/>
      <c r="DF80" s="44"/>
      <c r="DG80" s="44"/>
      <c r="DH80" s="44"/>
      <c r="DI80" s="44"/>
      <c r="DJ80" s="44"/>
      <c r="DK80" s="44"/>
    </row>
    <row r="81" spans="1:7" s="59" customFormat="1" ht="39">
      <c r="A81" s="57"/>
      <c r="B81" s="53" t="s">
        <v>59</v>
      </c>
      <c r="C81" s="48"/>
      <c r="D81" s="48" t="s">
        <v>60</v>
      </c>
      <c r="E81" s="58">
        <v>1200</v>
      </c>
      <c r="F81" s="58">
        <v>900</v>
      </c>
      <c r="G81" s="58">
        <f t="shared" si="1"/>
        <v>75</v>
      </c>
    </row>
    <row r="82" spans="1:7" s="59" customFormat="1" ht="26.25">
      <c r="A82" s="57"/>
      <c r="B82" s="53" t="s">
        <v>94</v>
      </c>
      <c r="C82" s="48"/>
      <c r="D82" s="48" t="s">
        <v>95</v>
      </c>
      <c r="E82" s="58">
        <v>1646.7</v>
      </c>
      <c r="F82" s="58"/>
      <c r="G82" s="58">
        <f t="shared" si="1"/>
        <v>0</v>
      </c>
    </row>
    <row r="83" spans="1:7" s="59" customFormat="1" ht="39">
      <c r="A83" s="57"/>
      <c r="B83" s="53" t="s">
        <v>102</v>
      </c>
      <c r="C83" s="48"/>
      <c r="D83" s="48" t="s">
        <v>103</v>
      </c>
      <c r="E83" s="58">
        <v>1200</v>
      </c>
      <c r="F83" s="58">
        <v>900</v>
      </c>
      <c r="G83" s="58">
        <f t="shared" si="1"/>
        <v>75</v>
      </c>
    </row>
    <row r="84" spans="1:115" s="62" customFormat="1" ht="28.5" customHeight="1">
      <c r="A84" s="39" t="s">
        <v>141</v>
      </c>
      <c r="B84" s="40" t="s">
        <v>142</v>
      </c>
      <c r="C84" s="41" t="s">
        <v>143</v>
      </c>
      <c r="D84" s="42"/>
      <c r="E84" s="43">
        <f>E85</f>
        <v>2737</v>
      </c>
      <c r="F84" s="43">
        <f>F85</f>
        <v>798.8</v>
      </c>
      <c r="G84" s="43">
        <f t="shared" si="1"/>
        <v>29.18523931311655</v>
      </c>
      <c r="H84" s="44"/>
      <c r="I84" s="44"/>
      <c r="J84" s="44"/>
      <c r="K84" s="44"/>
      <c r="L84" s="44"/>
      <c r="M84" s="44"/>
      <c r="N84" s="44"/>
      <c r="O84" s="44"/>
      <c r="P84" s="44"/>
      <c r="Q84" s="44"/>
      <c r="R84" s="44"/>
      <c r="S84" s="44"/>
      <c r="T84" s="44"/>
      <c r="U84" s="44"/>
      <c r="V84" s="44"/>
      <c r="W84" s="44"/>
      <c r="X84" s="44"/>
      <c r="Y84" s="44"/>
      <c r="Z84" s="44"/>
      <c r="AA84" s="44"/>
      <c r="AB84" s="44"/>
      <c r="AC84" s="44"/>
      <c r="AD84" s="44"/>
      <c r="AE84" s="44"/>
      <c r="AF84" s="44"/>
      <c r="AG84" s="44"/>
      <c r="AH84" s="44"/>
      <c r="AI84" s="44"/>
      <c r="AJ84" s="44"/>
      <c r="AK84" s="44"/>
      <c r="AL84" s="44"/>
      <c r="AM84" s="44"/>
      <c r="AN84" s="44"/>
      <c r="AO84" s="44"/>
      <c r="AP84" s="44"/>
      <c r="AQ84" s="44"/>
      <c r="AR84" s="44"/>
      <c r="AS84" s="44"/>
      <c r="AT84" s="44"/>
      <c r="AU84" s="44"/>
      <c r="AV84" s="44"/>
      <c r="AW84" s="44"/>
      <c r="AX84" s="44"/>
      <c r="AY84" s="44"/>
      <c r="AZ84" s="44"/>
      <c r="BA84" s="44"/>
      <c r="BB84" s="44"/>
      <c r="BC84" s="44"/>
      <c r="BD84" s="44"/>
      <c r="BE84" s="44"/>
      <c r="BF84" s="44"/>
      <c r="BG84" s="44"/>
      <c r="BH84" s="44"/>
      <c r="BI84" s="44"/>
      <c r="BJ84" s="44"/>
      <c r="BK84" s="44"/>
      <c r="BL84" s="44"/>
      <c r="BM84" s="44"/>
      <c r="BN84" s="44"/>
      <c r="BO84" s="44"/>
      <c r="BP84" s="44"/>
      <c r="BQ84" s="44"/>
      <c r="BR84" s="44"/>
      <c r="BS84" s="44"/>
      <c r="BT84" s="44"/>
      <c r="BU84" s="44"/>
      <c r="BV84" s="44"/>
      <c r="BW84" s="44"/>
      <c r="BX84" s="44"/>
      <c r="BY84" s="44"/>
      <c r="BZ84" s="44"/>
      <c r="CA84" s="44"/>
      <c r="CB84" s="44"/>
      <c r="CC84" s="44"/>
      <c r="CD84" s="44"/>
      <c r="CE84" s="44"/>
      <c r="CF84" s="44"/>
      <c r="CG84" s="44"/>
      <c r="CH84" s="44"/>
      <c r="CI84" s="44"/>
      <c r="CJ84" s="44"/>
      <c r="CK84" s="44"/>
      <c r="CL84" s="44"/>
      <c r="CM84" s="44"/>
      <c r="CN84" s="44"/>
      <c r="CO84" s="44"/>
      <c r="CP84" s="44"/>
      <c r="CQ84" s="44"/>
      <c r="CR84" s="44"/>
      <c r="CS84" s="44"/>
      <c r="CT84" s="44"/>
      <c r="CU84" s="44"/>
      <c r="CV84" s="44"/>
      <c r="CW84" s="44"/>
      <c r="CX84" s="44"/>
      <c r="CY84" s="44"/>
      <c r="CZ84" s="44"/>
      <c r="DA84" s="44"/>
      <c r="DB84" s="44"/>
      <c r="DC84" s="44"/>
      <c r="DD84" s="44"/>
      <c r="DE84" s="44"/>
      <c r="DF84" s="44"/>
      <c r="DG84" s="44"/>
      <c r="DH84" s="44"/>
      <c r="DI84" s="44"/>
      <c r="DJ84" s="44"/>
      <c r="DK84" s="44"/>
    </row>
    <row r="85" spans="1:7" s="59" customFormat="1" ht="39">
      <c r="A85" s="57"/>
      <c r="B85" s="53" t="s">
        <v>102</v>
      </c>
      <c r="C85" s="48"/>
      <c r="D85" s="48" t="s">
        <v>103</v>
      </c>
      <c r="E85" s="58">
        <v>2737</v>
      </c>
      <c r="F85" s="58">
        <v>798.8</v>
      </c>
      <c r="G85" s="58">
        <f t="shared" si="1"/>
        <v>29.18523931311655</v>
      </c>
    </row>
    <row r="86" spans="1:115" s="62" customFormat="1" ht="28.5" customHeight="1">
      <c r="A86" s="39" t="s">
        <v>358</v>
      </c>
      <c r="B86" s="40" t="s">
        <v>359</v>
      </c>
      <c r="C86" s="41" t="s">
        <v>360</v>
      </c>
      <c r="D86" s="42"/>
      <c r="E86" s="43">
        <f>E87</f>
        <v>1838.1</v>
      </c>
      <c r="F86" s="43">
        <f>F87</f>
        <v>423.6</v>
      </c>
      <c r="G86" s="43">
        <f t="shared" si="1"/>
        <v>23.045536151460748</v>
      </c>
      <c r="H86" s="44"/>
      <c r="I86" s="44"/>
      <c r="J86" s="44"/>
      <c r="K86" s="44"/>
      <c r="L86" s="44"/>
      <c r="M86" s="44"/>
      <c r="N86" s="44"/>
      <c r="O86" s="44"/>
      <c r="P86" s="44"/>
      <c r="Q86" s="44"/>
      <c r="R86" s="44"/>
      <c r="S86" s="44"/>
      <c r="T86" s="44"/>
      <c r="U86" s="44"/>
      <c r="V86" s="44"/>
      <c r="W86" s="44"/>
      <c r="X86" s="44"/>
      <c r="Y86" s="44"/>
      <c r="Z86" s="44"/>
      <c r="AA86" s="44"/>
      <c r="AB86" s="44"/>
      <c r="AC86" s="44"/>
      <c r="AD86" s="44"/>
      <c r="AE86" s="44"/>
      <c r="AF86" s="44"/>
      <c r="AG86" s="44"/>
      <c r="AH86" s="44"/>
      <c r="AI86" s="44"/>
      <c r="AJ86" s="44"/>
      <c r="AK86" s="44"/>
      <c r="AL86" s="44"/>
      <c r="AM86" s="44"/>
      <c r="AN86" s="44"/>
      <c r="AO86" s="44"/>
      <c r="AP86" s="44"/>
      <c r="AQ86" s="44"/>
      <c r="AR86" s="44"/>
      <c r="AS86" s="44"/>
      <c r="AT86" s="44"/>
      <c r="AU86" s="44"/>
      <c r="AV86" s="44"/>
      <c r="AW86" s="44"/>
      <c r="AX86" s="44"/>
      <c r="AY86" s="44"/>
      <c r="AZ86" s="44"/>
      <c r="BA86" s="44"/>
      <c r="BB86" s="44"/>
      <c r="BC86" s="44"/>
      <c r="BD86" s="44"/>
      <c r="BE86" s="44"/>
      <c r="BF86" s="44"/>
      <c r="BG86" s="44"/>
      <c r="BH86" s="44"/>
      <c r="BI86" s="44"/>
      <c r="BJ86" s="44"/>
      <c r="BK86" s="44"/>
      <c r="BL86" s="44"/>
      <c r="BM86" s="44"/>
      <c r="BN86" s="44"/>
      <c r="BO86" s="44"/>
      <c r="BP86" s="44"/>
      <c r="BQ86" s="44"/>
      <c r="BR86" s="44"/>
      <c r="BS86" s="44"/>
      <c r="BT86" s="44"/>
      <c r="BU86" s="44"/>
      <c r="BV86" s="44"/>
      <c r="BW86" s="44"/>
      <c r="BX86" s="44"/>
      <c r="BY86" s="44"/>
      <c r="BZ86" s="44"/>
      <c r="CA86" s="44"/>
      <c r="CB86" s="44"/>
      <c r="CC86" s="44"/>
      <c r="CD86" s="44"/>
      <c r="CE86" s="44"/>
      <c r="CF86" s="44"/>
      <c r="CG86" s="44"/>
      <c r="CH86" s="44"/>
      <c r="CI86" s="44"/>
      <c r="CJ86" s="44"/>
      <c r="CK86" s="44"/>
      <c r="CL86" s="44"/>
      <c r="CM86" s="44"/>
      <c r="CN86" s="44"/>
      <c r="CO86" s="44"/>
      <c r="CP86" s="44"/>
      <c r="CQ86" s="44"/>
      <c r="CR86" s="44"/>
      <c r="CS86" s="44"/>
      <c r="CT86" s="44"/>
      <c r="CU86" s="44"/>
      <c r="CV86" s="44"/>
      <c r="CW86" s="44"/>
      <c r="CX86" s="44"/>
      <c r="CY86" s="44"/>
      <c r="CZ86" s="44"/>
      <c r="DA86" s="44"/>
      <c r="DB86" s="44"/>
      <c r="DC86" s="44"/>
      <c r="DD86" s="44"/>
      <c r="DE86" s="44"/>
      <c r="DF86" s="44"/>
      <c r="DG86" s="44"/>
      <c r="DH86" s="44"/>
      <c r="DI86" s="44"/>
      <c r="DJ86" s="44"/>
      <c r="DK86" s="44"/>
    </row>
    <row r="87" spans="1:7" s="59" customFormat="1" ht="26.25">
      <c r="A87" s="57"/>
      <c r="B87" s="53" t="s">
        <v>361</v>
      </c>
      <c r="C87" s="48"/>
      <c r="D87" s="48" t="s">
        <v>362</v>
      </c>
      <c r="E87" s="58">
        <v>1838.1</v>
      </c>
      <c r="F87" s="58">
        <v>423.6</v>
      </c>
      <c r="G87" s="58">
        <f t="shared" si="1"/>
        <v>23.045536151460748</v>
      </c>
    </row>
    <row r="88" spans="1:115" s="62" customFormat="1" ht="32.25" customHeight="1">
      <c r="A88" s="39"/>
      <c r="B88" s="40" t="s">
        <v>144</v>
      </c>
      <c r="C88" s="41"/>
      <c r="D88" s="42"/>
      <c r="E88" s="43">
        <f>E77+E75+E63+E60+E54+E50+E52+E48+E46+E44+E42+E37+E35+E24+E21+E12+E40+E84+E80+E86</f>
        <v>244484.19999999998</v>
      </c>
      <c r="F88" s="43">
        <f>F77+F75+F63+F60+F54+F50+F52+F48+F46+F44+F42+F37+F35+F24+F21+F12+F40+F84+F80+F86</f>
        <v>98192.2</v>
      </c>
      <c r="G88" s="43">
        <f t="shared" si="1"/>
        <v>40.163004398648255</v>
      </c>
      <c r="H88" s="44"/>
      <c r="I88" s="44"/>
      <c r="J88" s="44"/>
      <c r="K88" s="44"/>
      <c r="L88" s="44"/>
      <c r="M88" s="44"/>
      <c r="N88" s="44"/>
      <c r="O88" s="44"/>
      <c r="P88" s="44"/>
      <c r="Q88" s="44"/>
      <c r="R88" s="44"/>
      <c r="S88" s="44"/>
      <c r="T88" s="44"/>
      <c r="U88" s="44"/>
      <c r="V88" s="44"/>
      <c r="W88" s="44"/>
      <c r="X88" s="44"/>
      <c r="Y88" s="44"/>
      <c r="Z88" s="44"/>
      <c r="AA88" s="44"/>
      <c r="AB88" s="44"/>
      <c r="AC88" s="44"/>
      <c r="AD88" s="44"/>
      <c r="AE88" s="44"/>
      <c r="AF88" s="44"/>
      <c r="AG88" s="44"/>
      <c r="AH88" s="44"/>
      <c r="AI88" s="44"/>
      <c r="AJ88" s="44"/>
      <c r="AK88" s="44"/>
      <c r="AL88" s="44"/>
      <c r="AM88" s="44"/>
      <c r="AN88" s="44"/>
      <c r="AO88" s="44"/>
      <c r="AP88" s="44"/>
      <c r="AQ88" s="44"/>
      <c r="AR88" s="44"/>
      <c r="AS88" s="44"/>
      <c r="AT88" s="44"/>
      <c r="AU88" s="44"/>
      <c r="AV88" s="44"/>
      <c r="AW88" s="44"/>
      <c r="AX88" s="44"/>
      <c r="AY88" s="44"/>
      <c r="AZ88" s="44"/>
      <c r="BA88" s="44"/>
      <c r="BB88" s="44"/>
      <c r="BC88" s="44"/>
      <c r="BD88" s="44"/>
      <c r="BE88" s="44"/>
      <c r="BF88" s="44"/>
      <c r="BG88" s="44"/>
      <c r="BH88" s="44"/>
      <c r="BI88" s="44"/>
      <c r="BJ88" s="44"/>
      <c r="BK88" s="44"/>
      <c r="BL88" s="44"/>
      <c r="BM88" s="44"/>
      <c r="BN88" s="44"/>
      <c r="BO88" s="44"/>
      <c r="BP88" s="44"/>
      <c r="BQ88" s="44"/>
      <c r="BR88" s="44"/>
      <c r="BS88" s="44"/>
      <c r="BT88" s="44"/>
      <c r="BU88" s="44"/>
      <c r="BV88" s="44"/>
      <c r="BW88" s="44"/>
      <c r="BX88" s="44"/>
      <c r="BY88" s="44"/>
      <c r="BZ88" s="44"/>
      <c r="CA88" s="44"/>
      <c r="CB88" s="44"/>
      <c r="CC88" s="44"/>
      <c r="CD88" s="44"/>
      <c r="CE88" s="44"/>
      <c r="CF88" s="44"/>
      <c r="CG88" s="44"/>
      <c r="CH88" s="44"/>
      <c r="CI88" s="44"/>
      <c r="CJ88" s="44"/>
      <c r="CK88" s="44"/>
      <c r="CL88" s="44"/>
      <c r="CM88" s="44"/>
      <c r="CN88" s="44"/>
      <c r="CO88" s="44"/>
      <c r="CP88" s="44"/>
      <c r="CQ88" s="44"/>
      <c r="CR88" s="44"/>
      <c r="CS88" s="44"/>
      <c r="CT88" s="44"/>
      <c r="CU88" s="44"/>
      <c r="CV88" s="44"/>
      <c r="CW88" s="44"/>
      <c r="CX88" s="44"/>
      <c r="CY88" s="44"/>
      <c r="CZ88" s="44"/>
      <c r="DA88" s="44"/>
      <c r="DB88" s="44"/>
      <c r="DC88" s="44"/>
      <c r="DD88" s="44"/>
      <c r="DE88" s="44"/>
      <c r="DF88" s="44"/>
      <c r="DG88" s="44"/>
      <c r="DH88" s="44"/>
      <c r="DI88" s="44"/>
      <c r="DJ88" s="44"/>
      <c r="DK88" s="44"/>
    </row>
    <row r="89" spans="1:7" ht="15">
      <c r="A89" s="65"/>
      <c r="B89" s="66"/>
      <c r="C89" s="67"/>
      <c r="D89" s="67"/>
      <c r="E89" s="64"/>
      <c r="F89" s="64"/>
      <c r="G89" s="64"/>
    </row>
    <row r="90" spans="1:7" ht="15">
      <c r="A90" s="65"/>
      <c r="B90" s="68"/>
      <c r="C90" s="67"/>
      <c r="D90" s="67"/>
      <c r="E90" s="64"/>
      <c r="F90" s="64"/>
      <c r="G90" s="64"/>
    </row>
    <row r="91" spans="1:7" ht="15">
      <c r="A91" s="65"/>
      <c r="B91" s="69"/>
      <c r="C91" s="67"/>
      <c r="D91" s="67"/>
      <c r="E91" s="64"/>
      <c r="F91" s="64"/>
      <c r="G91" s="64"/>
    </row>
    <row r="92" spans="1:7" ht="15">
      <c r="A92" s="65"/>
      <c r="B92" s="66"/>
      <c r="C92" s="67"/>
      <c r="D92" s="67"/>
      <c r="E92" s="64"/>
      <c r="F92" s="64"/>
      <c r="G92" s="64"/>
    </row>
    <row r="93" spans="1:7" ht="15">
      <c r="A93" s="65"/>
      <c r="B93" s="66"/>
      <c r="C93" s="67"/>
      <c r="D93" s="67"/>
      <c r="E93" s="64"/>
      <c r="F93" s="64"/>
      <c r="G93" s="64"/>
    </row>
    <row r="94" spans="1:7" ht="15">
      <c r="A94" s="65"/>
      <c r="B94" s="69"/>
      <c r="C94" s="67"/>
      <c r="D94" s="67"/>
      <c r="E94" s="64"/>
      <c r="F94" s="64"/>
      <c r="G94" s="64"/>
    </row>
    <row r="95" spans="1:115" s="62" customFormat="1" ht="15">
      <c r="A95" s="65"/>
      <c r="B95" s="66"/>
      <c r="C95" s="67"/>
      <c r="D95" s="67"/>
      <c r="E95" s="64"/>
      <c r="F95" s="64"/>
      <c r="G95" s="64"/>
      <c r="H95" s="44"/>
      <c r="I95" s="44"/>
      <c r="J95" s="44"/>
      <c r="K95" s="44"/>
      <c r="L95" s="44"/>
      <c r="M95" s="44"/>
      <c r="N95" s="44"/>
      <c r="O95" s="44"/>
      <c r="P95" s="44"/>
      <c r="Q95" s="44"/>
      <c r="R95" s="44"/>
      <c r="S95" s="44"/>
      <c r="T95" s="44"/>
      <c r="U95" s="44"/>
      <c r="V95" s="44"/>
      <c r="W95" s="44"/>
      <c r="X95" s="44"/>
      <c r="Y95" s="44"/>
      <c r="Z95" s="44"/>
      <c r="AA95" s="44"/>
      <c r="AB95" s="44"/>
      <c r="AC95" s="44"/>
      <c r="AD95" s="44"/>
      <c r="AE95" s="44"/>
      <c r="AF95" s="44"/>
      <c r="AG95" s="44"/>
      <c r="AH95" s="44"/>
      <c r="AI95" s="44"/>
      <c r="AJ95" s="44"/>
      <c r="AK95" s="44"/>
      <c r="AL95" s="44"/>
      <c r="AM95" s="44"/>
      <c r="AN95" s="44"/>
      <c r="AO95" s="44"/>
      <c r="AP95" s="44"/>
      <c r="AQ95" s="44"/>
      <c r="AR95" s="44"/>
      <c r="AS95" s="44"/>
      <c r="AT95" s="44"/>
      <c r="AU95" s="44"/>
      <c r="AV95" s="44"/>
      <c r="AW95" s="44"/>
      <c r="AX95" s="44"/>
      <c r="AY95" s="44"/>
      <c r="AZ95" s="44"/>
      <c r="BA95" s="44"/>
      <c r="BB95" s="44"/>
      <c r="BC95" s="44"/>
      <c r="BD95" s="44"/>
      <c r="BE95" s="44"/>
      <c r="BF95" s="44"/>
      <c r="BG95" s="44"/>
      <c r="BH95" s="44"/>
      <c r="BI95" s="44"/>
      <c r="BJ95" s="44"/>
      <c r="BK95" s="44"/>
      <c r="BL95" s="44"/>
      <c r="BM95" s="44"/>
      <c r="BN95" s="44"/>
      <c r="BO95" s="44"/>
      <c r="BP95" s="44"/>
      <c r="BQ95" s="44"/>
      <c r="BR95" s="44"/>
      <c r="BS95" s="44"/>
      <c r="BT95" s="44"/>
      <c r="BU95" s="44"/>
      <c r="BV95" s="44"/>
      <c r="BW95" s="44"/>
      <c r="BX95" s="44"/>
      <c r="BY95" s="44"/>
      <c r="BZ95" s="44"/>
      <c r="CA95" s="44"/>
      <c r="CB95" s="44"/>
      <c r="CC95" s="44"/>
      <c r="CD95" s="44"/>
      <c r="CE95" s="44"/>
      <c r="CF95" s="44"/>
      <c r="CG95" s="44"/>
      <c r="CH95" s="44"/>
      <c r="CI95" s="44"/>
      <c r="CJ95" s="44"/>
      <c r="CK95" s="44"/>
      <c r="CL95" s="44"/>
      <c r="CM95" s="44"/>
      <c r="CN95" s="44"/>
      <c r="CO95" s="44"/>
      <c r="CP95" s="44"/>
      <c r="CQ95" s="44"/>
      <c r="CR95" s="44"/>
      <c r="CS95" s="44"/>
      <c r="CT95" s="44"/>
      <c r="CU95" s="44"/>
      <c r="CV95" s="44"/>
      <c r="CW95" s="44"/>
      <c r="CX95" s="44"/>
      <c r="CY95" s="44"/>
      <c r="CZ95" s="44"/>
      <c r="DA95" s="44"/>
      <c r="DB95" s="44"/>
      <c r="DC95" s="44"/>
      <c r="DD95" s="44"/>
      <c r="DE95" s="44"/>
      <c r="DF95" s="44"/>
      <c r="DG95" s="44"/>
      <c r="DH95" s="44"/>
      <c r="DI95" s="44"/>
      <c r="DJ95" s="44"/>
      <c r="DK95" s="44"/>
    </row>
    <row r="96" spans="1:7" ht="15">
      <c r="A96" s="65"/>
      <c r="B96" s="66"/>
      <c r="C96" s="67"/>
      <c r="D96" s="67"/>
      <c r="E96" s="64"/>
      <c r="F96" s="64"/>
      <c r="G96" s="64"/>
    </row>
    <row r="97" spans="1:7" ht="15">
      <c r="A97" s="65"/>
      <c r="B97" s="69"/>
      <c r="C97" s="67"/>
      <c r="D97" s="67"/>
      <c r="E97" s="64"/>
      <c r="F97" s="64"/>
      <c r="G97" s="64"/>
    </row>
    <row r="98" spans="1:7" ht="15">
      <c r="A98" s="65"/>
      <c r="B98" s="66"/>
      <c r="C98" s="67"/>
      <c r="D98" s="67"/>
      <c r="E98" s="64"/>
      <c r="F98" s="64"/>
      <c r="G98" s="64"/>
    </row>
    <row r="99" spans="1:115" s="62" customFormat="1" ht="15">
      <c r="A99" s="65"/>
      <c r="B99" s="66"/>
      <c r="C99" s="67"/>
      <c r="D99" s="67"/>
      <c r="E99" s="64"/>
      <c r="F99" s="64"/>
      <c r="G99" s="64"/>
      <c r="H99" s="44"/>
      <c r="I99" s="44"/>
      <c r="J99" s="44"/>
      <c r="K99" s="44"/>
      <c r="L99" s="44"/>
      <c r="M99" s="44"/>
      <c r="N99" s="44"/>
      <c r="O99" s="44"/>
      <c r="P99" s="44"/>
      <c r="Q99" s="44"/>
      <c r="R99" s="44"/>
      <c r="S99" s="44"/>
      <c r="T99" s="44"/>
      <c r="U99" s="44"/>
      <c r="V99" s="44"/>
      <c r="W99" s="44"/>
      <c r="X99" s="44"/>
      <c r="Y99" s="44"/>
      <c r="Z99" s="44"/>
      <c r="AA99" s="44"/>
      <c r="AB99" s="44"/>
      <c r="AC99" s="44"/>
      <c r="AD99" s="44"/>
      <c r="AE99" s="44"/>
      <c r="AF99" s="44"/>
      <c r="AG99" s="44"/>
      <c r="AH99" s="44"/>
      <c r="AI99" s="44"/>
      <c r="AJ99" s="44"/>
      <c r="AK99" s="44"/>
      <c r="AL99" s="44"/>
      <c r="AM99" s="44"/>
      <c r="AN99" s="44"/>
      <c r="AO99" s="44"/>
      <c r="AP99" s="44"/>
      <c r="AQ99" s="44"/>
      <c r="AR99" s="44"/>
      <c r="AS99" s="44"/>
      <c r="AT99" s="44"/>
      <c r="AU99" s="44"/>
      <c r="AV99" s="44"/>
      <c r="AW99" s="44"/>
      <c r="AX99" s="44"/>
      <c r="AY99" s="44"/>
      <c r="AZ99" s="44"/>
      <c r="BA99" s="44"/>
      <c r="BB99" s="44"/>
      <c r="BC99" s="44"/>
      <c r="BD99" s="44"/>
      <c r="BE99" s="44"/>
      <c r="BF99" s="44"/>
      <c r="BG99" s="44"/>
      <c r="BH99" s="44"/>
      <c r="BI99" s="44"/>
      <c r="BJ99" s="44"/>
      <c r="BK99" s="44"/>
      <c r="BL99" s="44"/>
      <c r="BM99" s="44"/>
      <c r="BN99" s="44"/>
      <c r="BO99" s="44"/>
      <c r="BP99" s="44"/>
      <c r="BQ99" s="44"/>
      <c r="BR99" s="44"/>
      <c r="BS99" s="44"/>
      <c r="BT99" s="44"/>
      <c r="BU99" s="44"/>
      <c r="BV99" s="44"/>
      <c r="BW99" s="44"/>
      <c r="BX99" s="44"/>
      <c r="BY99" s="44"/>
      <c r="BZ99" s="44"/>
      <c r="CA99" s="44"/>
      <c r="CB99" s="44"/>
      <c r="CC99" s="44"/>
      <c r="CD99" s="44"/>
      <c r="CE99" s="44"/>
      <c r="CF99" s="44"/>
      <c r="CG99" s="44"/>
      <c r="CH99" s="44"/>
      <c r="CI99" s="44"/>
      <c r="CJ99" s="44"/>
      <c r="CK99" s="44"/>
      <c r="CL99" s="44"/>
      <c r="CM99" s="44"/>
      <c r="CN99" s="44"/>
      <c r="CO99" s="44"/>
      <c r="CP99" s="44"/>
      <c r="CQ99" s="44"/>
      <c r="CR99" s="44"/>
      <c r="CS99" s="44"/>
      <c r="CT99" s="44"/>
      <c r="CU99" s="44"/>
      <c r="CV99" s="44"/>
      <c r="CW99" s="44"/>
      <c r="CX99" s="44"/>
      <c r="CY99" s="44"/>
      <c r="CZ99" s="44"/>
      <c r="DA99" s="44"/>
      <c r="DB99" s="44"/>
      <c r="DC99" s="44"/>
      <c r="DD99" s="44"/>
      <c r="DE99" s="44"/>
      <c r="DF99" s="44"/>
      <c r="DG99" s="44"/>
      <c r="DH99" s="44"/>
      <c r="DI99" s="44"/>
      <c r="DJ99" s="44"/>
      <c r="DK99" s="44"/>
    </row>
    <row r="100" spans="1:7" ht="15">
      <c r="A100" s="65"/>
      <c r="B100" s="66"/>
      <c r="C100" s="67"/>
      <c r="D100" s="67"/>
      <c r="E100" s="64"/>
      <c r="F100" s="64"/>
      <c r="G100" s="64"/>
    </row>
    <row r="101" spans="1:7" ht="15">
      <c r="A101" s="65"/>
      <c r="B101" s="68"/>
      <c r="C101" s="67"/>
      <c r="D101" s="67"/>
      <c r="E101" s="64"/>
      <c r="F101" s="64"/>
      <c r="G101" s="64"/>
    </row>
    <row r="102" spans="1:7" ht="15">
      <c r="A102" s="65"/>
      <c r="B102" s="66"/>
      <c r="C102" s="67"/>
      <c r="D102" s="67"/>
      <c r="E102" s="64"/>
      <c r="F102" s="64"/>
      <c r="G102" s="64"/>
    </row>
    <row r="103" spans="1:7" ht="15">
      <c r="A103" s="65"/>
      <c r="B103" s="66"/>
      <c r="C103" s="67"/>
      <c r="D103" s="67"/>
      <c r="E103" s="64"/>
      <c r="F103" s="64"/>
      <c r="G103" s="64"/>
    </row>
    <row r="104" spans="1:7" ht="15">
      <c r="A104" s="65"/>
      <c r="B104" s="70"/>
      <c r="C104" s="67"/>
      <c r="D104" s="67"/>
      <c r="E104" s="64"/>
      <c r="F104" s="64"/>
      <c r="G104" s="64"/>
    </row>
    <row r="105" spans="1:7" ht="15">
      <c r="A105" s="65"/>
      <c r="B105" s="70"/>
      <c r="C105" s="67"/>
      <c r="D105" s="67"/>
      <c r="E105" s="64"/>
      <c r="F105" s="64"/>
      <c r="G105" s="64"/>
    </row>
    <row r="106" spans="1:7" ht="15">
      <c r="A106" s="65"/>
      <c r="B106" s="70"/>
      <c r="C106" s="67"/>
      <c r="D106" s="67"/>
      <c r="E106" s="64"/>
      <c r="F106" s="64"/>
      <c r="G106" s="64"/>
    </row>
    <row r="107" spans="1:7" ht="15">
      <c r="A107" s="65"/>
      <c r="B107" s="70"/>
      <c r="C107" s="67"/>
      <c r="D107" s="67"/>
      <c r="E107" s="64"/>
      <c r="F107" s="64"/>
      <c r="G107" s="64"/>
    </row>
    <row r="108" spans="1:7" ht="15">
      <c r="A108" s="65"/>
      <c r="B108" s="70"/>
      <c r="C108" s="67"/>
      <c r="D108" s="67"/>
      <c r="E108" s="64"/>
      <c r="F108" s="64"/>
      <c r="G108" s="64"/>
    </row>
    <row r="109" spans="1:7" ht="15">
      <c r="A109" s="65"/>
      <c r="B109" s="70"/>
      <c r="C109" s="67"/>
      <c r="D109" s="67"/>
      <c r="E109" s="64"/>
      <c r="F109" s="64"/>
      <c r="G109" s="64"/>
    </row>
    <row r="110" spans="1:7" ht="15">
      <c r="A110" s="65"/>
      <c r="B110" s="70"/>
      <c r="C110" s="67"/>
      <c r="D110" s="67"/>
      <c r="E110" s="64"/>
      <c r="F110" s="64"/>
      <c r="G110" s="64"/>
    </row>
    <row r="111" spans="1:7" ht="15">
      <c r="A111" s="65"/>
      <c r="B111" s="70"/>
      <c r="C111" s="67"/>
      <c r="D111" s="67"/>
      <c r="E111" s="64"/>
      <c r="F111" s="64"/>
      <c r="G111" s="64"/>
    </row>
    <row r="112" spans="1:7" ht="15">
      <c r="A112" s="65"/>
      <c r="B112" s="70"/>
      <c r="C112" s="67"/>
      <c r="D112" s="67"/>
      <c r="E112" s="64"/>
      <c r="F112" s="64"/>
      <c r="G112" s="64"/>
    </row>
    <row r="113" spans="1:7" ht="15">
      <c r="A113" s="65"/>
      <c r="B113" s="70"/>
      <c r="C113" s="67"/>
      <c r="D113" s="67"/>
      <c r="E113" s="64"/>
      <c r="F113" s="64"/>
      <c r="G113" s="64"/>
    </row>
    <row r="114" spans="1:7" ht="15">
      <c r="A114" s="65"/>
      <c r="B114" s="70"/>
      <c r="C114" s="67"/>
      <c r="D114" s="67"/>
      <c r="E114" s="64"/>
      <c r="F114" s="64"/>
      <c r="G114" s="64"/>
    </row>
    <row r="115" spans="1:7" ht="15">
      <c r="A115" s="65"/>
      <c r="B115" s="70"/>
      <c r="C115" s="67"/>
      <c r="D115" s="67"/>
      <c r="E115" s="64"/>
      <c r="F115" s="64"/>
      <c r="G115" s="64"/>
    </row>
    <row r="116" spans="1:7" ht="15">
      <c r="A116" s="65"/>
      <c r="B116" s="70"/>
      <c r="C116" s="67"/>
      <c r="D116" s="67"/>
      <c r="E116" s="64"/>
      <c r="F116" s="64"/>
      <c r="G116" s="64"/>
    </row>
    <row r="117" spans="1:7" ht="15">
      <c r="A117" s="65"/>
      <c r="B117" s="70"/>
      <c r="C117" s="67"/>
      <c r="D117" s="67"/>
      <c r="E117" s="64"/>
      <c r="F117" s="64"/>
      <c r="G117" s="64"/>
    </row>
    <row r="118" spans="1:7" ht="15">
      <c r="A118" s="65"/>
      <c r="B118" s="70"/>
      <c r="C118" s="67"/>
      <c r="D118" s="67"/>
      <c r="E118" s="64"/>
      <c r="F118" s="64"/>
      <c r="G118" s="64"/>
    </row>
    <row r="119" spans="1:7" ht="15">
      <c r="A119" s="65"/>
      <c r="B119" s="70"/>
      <c r="C119" s="67"/>
      <c r="D119" s="67"/>
      <c r="E119" s="64"/>
      <c r="F119" s="64"/>
      <c r="G119" s="64"/>
    </row>
    <row r="120" spans="1:7" ht="15">
      <c r="A120" s="65"/>
      <c r="B120" s="70"/>
      <c r="C120" s="71"/>
      <c r="D120" s="71"/>
      <c r="E120" s="64"/>
      <c r="F120" s="64"/>
      <c r="G120" s="64"/>
    </row>
    <row r="121" spans="1:7" ht="15">
      <c r="A121" s="65"/>
      <c r="B121" s="70"/>
      <c r="C121" s="71"/>
      <c r="D121" s="71"/>
      <c r="E121" s="64"/>
      <c r="F121" s="64"/>
      <c r="G121" s="64"/>
    </row>
    <row r="122" spans="1:7" ht="15">
      <c r="A122" s="65"/>
      <c r="B122" s="70"/>
      <c r="C122" s="71"/>
      <c r="D122" s="71"/>
      <c r="E122" s="64"/>
      <c r="F122" s="64"/>
      <c r="G122" s="64"/>
    </row>
    <row r="123" spans="1:7" ht="15">
      <c r="A123" s="65"/>
      <c r="B123" s="70"/>
      <c r="C123" s="71"/>
      <c r="D123" s="71"/>
      <c r="E123" s="64"/>
      <c r="F123" s="64"/>
      <c r="G123" s="64"/>
    </row>
    <row r="124" spans="1:7" ht="15">
      <c r="A124" s="65"/>
      <c r="B124" s="70"/>
      <c r="C124" s="71"/>
      <c r="D124" s="71"/>
      <c r="E124" s="64"/>
      <c r="F124" s="64"/>
      <c r="G124" s="64"/>
    </row>
    <row r="125" spans="1:7" ht="15">
      <c r="A125" s="65"/>
      <c r="B125" s="70"/>
      <c r="C125" s="71"/>
      <c r="D125" s="71"/>
      <c r="E125" s="64"/>
      <c r="F125" s="64"/>
      <c r="G125" s="64"/>
    </row>
    <row r="126" spans="1:7" ht="15">
      <c r="A126" s="65"/>
      <c r="B126" s="70"/>
      <c r="C126" s="71"/>
      <c r="D126" s="71"/>
      <c r="E126" s="64"/>
      <c r="F126" s="64"/>
      <c r="G126" s="64"/>
    </row>
    <row r="127" spans="1:7" ht="15">
      <c r="A127" s="65"/>
      <c r="B127" s="70"/>
      <c r="C127" s="71"/>
      <c r="D127" s="71"/>
      <c r="E127" s="64"/>
      <c r="F127" s="64"/>
      <c r="G127" s="64"/>
    </row>
    <row r="128" spans="1:7" ht="15">
      <c r="A128" s="65"/>
      <c r="B128" s="70"/>
      <c r="C128" s="71"/>
      <c r="D128" s="71"/>
      <c r="E128" s="64"/>
      <c r="F128" s="64"/>
      <c r="G128" s="64"/>
    </row>
    <row r="129" spans="1:7" ht="15">
      <c r="A129" s="65"/>
      <c r="B129" s="70"/>
      <c r="C129" s="71"/>
      <c r="D129" s="71"/>
      <c r="E129" s="64"/>
      <c r="F129" s="64"/>
      <c r="G129" s="64"/>
    </row>
    <row r="130" spans="1:7" ht="15">
      <c r="A130" s="65"/>
      <c r="B130" s="70"/>
      <c r="C130" s="71"/>
      <c r="D130" s="71"/>
      <c r="E130" s="64"/>
      <c r="F130" s="64"/>
      <c r="G130" s="64"/>
    </row>
    <row r="131" spans="1:7" ht="15">
      <c r="A131" s="65"/>
      <c r="B131" s="70"/>
      <c r="C131" s="71"/>
      <c r="D131" s="71"/>
      <c r="E131" s="64"/>
      <c r="F131" s="64"/>
      <c r="G131" s="64"/>
    </row>
    <row r="132" spans="1:7" ht="15">
      <c r="A132" s="65"/>
      <c r="B132" s="70"/>
      <c r="C132" s="71"/>
      <c r="D132" s="71"/>
      <c r="E132" s="64"/>
      <c r="F132" s="64"/>
      <c r="G132" s="64"/>
    </row>
    <row r="133" spans="1:7" ht="15">
      <c r="A133" s="65"/>
      <c r="B133" s="70"/>
      <c r="C133" s="71"/>
      <c r="D133" s="71"/>
      <c r="E133" s="64"/>
      <c r="F133" s="64"/>
      <c r="G133" s="64"/>
    </row>
    <row r="134" spans="1:7" ht="15">
      <c r="A134" s="65"/>
      <c r="B134" s="70"/>
      <c r="C134" s="71"/>
      <c r="D134" s="71"/>
      <c r="E134" s="64"/>
      <c r="F134" s="64"/>
      <c r="G134" s="64"/>
    </row>
    <row r="135" spans="1:7" ht="15">
      <c r="A135" s="65"/>
      <c r="B135" s="70"/>
      <c r="C135" s="71"/>
      <c r="D135" s="71"/>
      <c r="E135" s="64"/>
      <c r="F135" s="64"/>
      <c r="G135" s="64"/>
    </row>
    <row r="136" spans="1:7" ht="15">
      <c r="A136" s="65"/>
      <c r="B136" s="70"/>
      <c r="C136" s="71"/>
      <c r="D136" s="71"/>
      <c r="E136" s="64"/>
      <c r="F136" s="64"/>
      <c r="G136" s="64"/>
    </row>
    <row r="137" spans="1:7" ht="15">
      <c r="A137" s="65"/>
      <c r="B137" s="70"/>
      <c r="C137" s="71"/>
      <c r="D137" s="71"/>
      <c r="E137" s="64"/>
      <c r="F137" s="64"/>
      <c r="G137" s="64"/>
    </row>
    <row r="138" spans="1:7" ht="15">
      <c r="A138" s="65"/>
      <c r="B138" s="70"/>
      <c r="C138" s="71"/>
      <c r="D138" s="71"/>
      <c r="E138" s="64"/>
      <c r="F138" s="64"/>
      <c r="G138" s="64"/>
    </row>
    <row r="139" spans="1:7" ht="15">
      <c r="A139" s="65"/>
      <c r="B139" s="70"/>
      <c r="C139" s="71"/>
      <c r="D139" s="71"/>
      <c r="E139" s="64"/>
      <c r="F139" s="64"/>
      <c r="G139" s="64"/>
    </row>
    <row r="140" spans="1:7" ht="15">
      <c r="A140" s="65"/>
      <c r="B140" s="70"/>
      <c r="C140" s="71"/>
      <c r="D140" s="71"/>
      <c r="E140" s="64"/>
      <c r="F140" s="64"/>
      <c r="G140" s="64"/>
    </row>
    <row r="141" spans="1:7" ht="15">
      <c r="A141" s="65"/>
      <c r="B141" s="70"/>
      <c r="C141" s="71"/>
      <c r="D141" s="71"/>
      <c r="E141" s="64"/>
      <c r="F141" s="64"/>
      <c r="G141" s="64"/>
    </row>
    <row r="142" spans="1:7" ht="15">
      <c r="A142" s="65"/>
      <c r="B142" s="70"/>
      <c r="C142" s="71"/>
      <c r="D142" s="71"/>
      <c r="E142" s="64"/>
      <c r="F142" s="64"/>
      <c r="G142" s="64"/>
    </row>
    <row r="143" spans="1:7" ht="15">
      <c r="A143" s="65"/>
      <c r="B143" s="70"/>
      <c r="C143" s="71"/>
      <c r="D143" s="71"/>
      <c r="E143" s="64"/>
      <c r="F143" s="64"/>
      <c r="G143" s="64"/>
    </row>
    <row r="144" spans="1:7" ht="15">
      <c r="A144" s="65"/>
      <c r="B144" s="70"/>
      <c r="C144" s="71"/>
      <c r="D144" s="71"/>
      <c r="E144" s="64"/>
      <c r="F144" s="64"/>
      <c r="G144" s="64"/>
    </row>
    <row r="145" spans="1:7" ht="15">
      <c r="A145" s="65"/>
      <c r="B145" s="70"/>
      <c r="C145" s="71"/>
      <c r="D145" s="71"/>
      <c r="E145" s="64"/>
      <c r="F145" s="64"/>
      <c r="G145" s="64"/>
    </row>
    <row r="146" spans="1:7" ht="15">
      <c r="A146" s="65"/>
      <c r="B146" s="70"/>
      <c r="C146" s="71"/>
      <c r="D146" s="71"/>
      <c r="E146" s="64"/>
      <c r="F146" s="64"/>
      <c r="G146" s="64"/>
    </row>
    <row r="147" spans="1:7" ht="15">
      <c r="A147" s="65"/>
      <c r="B147" s="70"/>
      <c r="C147" s="71"/>
      <c r="D147" s="71"/>
      <c r="E147" s="64"/>
      <c r="F147" s="64"/>
      <c r="G147" s="64"/>
    </row>
    <row r="148" spans="1:7" ht="15">
      <c r="A148" s="65"/>
      <c r="B148" s="70"/>
      <c r="C148" s="71"/>
      <c r="D148" s="71"/>
      <c r="E148" s="64"/>
      <c r="F148" s="64"/>
      <c r="G148" s="64"/>
    </row>
    <row r="149" spans="1:7" ht="15">
      <c r="A149" s="65"/>
      <c r="B149" s="70"/>
      <c r="C149" s="71"/>
      <c r="D149" s="71"/>
      <c r="E149" s="64"/>
      <c r="F149" s="64"/>
      <c r="G149" s="64"/>
    </row>
    <row r="150" spans="1:7" ht="15">
      <c r="A150" s="65"/>
      <c r="B150" s="70"/>
      <c r="C150" s="71"/>
      <c r="D150" s="71"/>
      <c r="E150" s="64"/>
      <c r="F150" s="64"/>
      <c r="G150" s="64"/>
    </row>
    <row r="151" spans="1:7" ht="15">
      <c r="A151" s="65"/>
      <c r="B151" s="70"/>
      <c r="C151" s="71"/>
      <c r="D151" s="71"/>
      <c r="E151" s="64"/>
      <c r="F151" s="64"/>
      <c r="G151" s="64"/>
    </row>
    <row r="152" spans="1:7" ht="15">
      <c r="A152" s="65"/>
      <c r="B152" s="70"/>
      <c r="C152" s="71"/>
      <c r="D152" s="71"/>
      <c r="E152" s="64"/>
      <c r="F152" s="64"/>
      <c r="G152" s="64"/>
    </row>
    <row r="153" spans="1:7" ht="15">
      <c r="A153" s="65"/>
      <c r="B153" s="70"/>
      <c r="C153" s="71"/>
      <c r="D153" s="71"/>
      <c r="E153" s="64"/>
      <c r="F153" s="64"/>
      <c r="G153" s="64"/>
    </row>
    <row r="154" spans="1:7" ht="15">
      <c r="A154" s="65"/>
      <c r="B154" s="70"/>
      <c r="C154" s="71"/>
      <c r="D154" s="71"/>
      <c r="E154" s="64"/>
      <c r="F154" s="64"/>
      <c r="G154" s="64"/>
    </row>
    <row r="155" spans="1:7" ht="15">
      <c r="A155" s="65"/>
      <c r="B155" s="70"/>
      <c r="C155" s="71"/>
      <c r="D155" s="71"/>
      <c r="E155" s="64"/>
      <c r="F155" s="64"/>
      <c r="G155" s="64"/>
    </row>
    <row r="156" spans="1:7" ht="15">
      <c r="A156" s="65"/>
      <c r="B156" s="70"/>
      <c r="C156" s="71"/>
      <c r="D156" s="71"/>
      <c r="E156" s="64"/>
      <c r="F156" s="64"/>
      <c r="G156" s="64"/>
    </row>
    <row r="157" spans="1:7" ht="15">
      <c r="A157" s="65"/>
      <c r="B157" s="70"/>
      <c r="C157" s="71"/>
      <c r="D157" s="71"/>
      <c r="E157" s="64"/>
      <c r="F157" s="64"/>
      <c r="G157" s="64"/>
    </row>
    <row r="158" spans="1:7" ht="15">
      <c r="A158" s="65"/>
      <c r="B158" s="70"/>
      <c r="C158" s="71"/>
      <c r="D158" s="71"/>
      <c r="E158" s="64"/>
      <c r="F158" s="64"/>
      <c r="G158" s="64"/>
    </row>
    <row r="159" spans="1:7" ht="15">
      <c r="A159" s="65"/>
      <c r="B159" s="70"/>
      <c r="C159" s="71"/>
      <c r="D159" s="71"/>
      <c r="E159" s="64"/>
      <c r="F159" s="64"/>
      <c r="G159" s="64"/>
    </row>
    <row r="160" spans="1:7" ht="15">
      <c r="A160" s="65"/>
      <c r="B160" s="70"/>
      <c r="C160" s="71"/>
      <c r="D160" s="71"/>
      <c r="E160" s="64"/>
      <c r="F160" s="64"/>
      <c r="G160" s="64"/>
    </row>
    <row r="161" spans="1:7" ht="15">
      <c r="A161" s="65"/>
      <c r="B161" s="70"/>
      <c r="C161" s="71"/>
      <c r="D161" s="71"/>
      <c r="E161" s="64"/>
      <c r="F161" s="64"/>
      <c r="G161" s="64"/>
    </row>
    <row r="162" spans="1:7" ht="15">
      <c r="A162" s="65"/>
      <c r="B162" s="70"/>
      <c r="C162" s="71"/>
      <c r="D162" s="71"/>
      <c r="E162" s="64"/>
      <c r="F162" s="64"/>
      <c r="G162" s="64"/>
    </row>
    <row r="163" spans="1:7" ht="15">
      <c r="A163" s="65"/>
      <c r="B163" s="70"/>
      <c r="C163" s="71"/>
      <c r="D163" s="71"/>
      <c r="E163" s="64"/>
      <c r="F163" s="64"/>
      <c r="G163" s="64"/>
    </row>
    <row r="164" spans="1:7" ht="15">
      <c r="A164" s="65"/>
      <c r="B164" s="70"/>
      <c r="C164" s="71"/>
      <c r="D164" s="71"/>
      <c r="E164" s="64"/>
      <c r="F164" s="64"/>
      <c r="G164" s="64"/>
    </row>
    <row r="165" spans="1:7" ht="15">
      <c r="A165" s="65"/>
      <c r="B165" s="70"/>
      <c r="C165" s="71"/>
      <c r="D165" s="71"/>
      <c r="E165" s="64"/>
      <c r="F165" s="64"/>
      <c r="G165" s="64"/>
    </row>
    <row r="166" spans="1:7" ht="15">
      <c r="A166" s="65"/>
      <c r="B166" s="70"/>
      <c r="C166" s="71"/>
      <c r="D166" s="71"/>
      <c r="E166" s="64"/>
      <c r="F166" s="64"/>
      <c r="G166" s="64"/>
    </row>
    <row r="167" spans="1:7" ht="15">
      <c r="A167" s="65"/>
      <c r="B167" s="70"/>
      <c r="C167" s="71"/>
      <c r="D167" s="71"/>
      <c r="E167" s="64"/>
      <c r="F167" s="64"/>
      <c r="G167" s="64"/>
    </row>
    <row r="168" spans="1:7" ht="15">
      <c r="A168" s="65"/>
      <c r="B168" s="70"/>
      <c r="C168" s="71"/>
      <c r="D168" s="71"/>
      <c r="E168" s="64"/>
      <c r="F168" s="64"/>
      <c r="G168" s="64"/>
    </row>
    <row r="169" spans="1:7" ht="15">
      <c r="A169" s="65"/>
      <c r="B169" s="70"/>
      <c r="C169" s="71"/>
      <c r="D169" s="71"/>
      <c r="E169" s="64"/>
      <c r="F169" s="64"/>
      <c r="G169" s="64"/>
    </row>
    <row r="170" spans="1:7" ht="15">
      <c r="A170" s="65"/>
      <c r="B170" s="70"/>
      <c r="C170" s="71"/>
      <c r="D170" s="71"/>
      <c r="E170" s="64"/>
      <c r="F170" s="64"/>
      <c r="G170" s="64"/>
    </row>
    <row r="171" spans="1:7" ht="15">
      <c r="A171" s="65"/>
      <c r="B171" s="70"/>
      <c r="C171" s="71"/>
      <c r="D171" s="71"/>
      <c r="E171" s="64"/>
      <c r="F171" s="64"/>
      <c r="G171" s="64"/>
    </row>
    <row r="172" spans="1:7" ht="15">
      <c r="A172" s="65"/>
      <c r="B172" s="70"/>
      <c r="C172" s="71"/>
      <c r="D172" s="71"/>
      <c r="E172" s="64"/>
      <c r="F172" s="64"/>
      <c r="G172" s="64"/>
    </row>
    <row r="173" spans="1:7" ht="15">
      <c r="A173" s="65"/>
      <c r="B173" s="70"/>
      <c r="C173" s="71"/>
      <c r="D173" s="71"/>
      <c r="E173" s="64"/>
      <c r="F173" s="64"/>
      <c r="G173" s="64"/>
    </row>
    <row r="174" spans="1:7" ht="15">
      <c r="A174" s="65"/>
      <c r="B174" s="70"/>
      <c r="C174" s="71"/>
      <c r="D174" s="71"/>
      <c r="E174" s="64"/>
      <c r="F174" s="64"/>
      <c r="G174" s="64"/>
    </row>
    <row r="175" spans="1:7" ht="15">
      <c r="A175" s="65"/>
      <c r="B175" s="70"/>
      <c r="C175" s="71"/>
      <c r="D175" s="71"/>
      <c r="E175" s="64"/>
      <c r="F175" s="64"/>
      <c r="G175" s="64"/>
    </row>
    <row r="176" spans="1:7" ht="15">
      <c r="A176" s="65"/>
      <c r="B176" s="70"/>
      <c r="C176" s="71"/>
      <c r="D176" s="71"/>
      <c r="E176" s="64"/>
      <c r="F176" s="64"/>
      <c r="G176" s="64"/>
    </row>
    <row r="177" spans="1:7" ht="15">
      <c r="A177" s="65"/>
      <c r="B177" s="70"/>
      <c r="C177" s="71"/>
      <c r="D177" s="71"/>
      <c r="E177" s="64"/>
      <c r="F177" s="64"/>
      <c r="G177" s="64"/>
    </row>
    <row r="178" spans="1:7" ht="15">
      <c r="A178" s="65"/>
      <c r="B178" s="70"/>
      <c r="C178" s="71"/>
      <c r="D178" s="71"/>
      <c r="E178" s="64"/>
      <c r="F178" s="64"/>
      <c r="G178" s="64"/>
    </row>
    <row r="179" spans="1:7" ht="15">
      <c r="A179" s="65"/>
      <c r="B179" s="70"/>
      <c r="C179" s="71"/>
      <c r="D179" s="71"/>
      <c r="E179" s="64"/>
      <c r="F179" s="64"/>
      <c r="G179" s="64"/>
    </row>
    <row r="180" spans="1:7" ht="15">
      <c r="A180" s="65"/>
      <c r="B180" s="70"/>
      <c r="C180" s="71"/>
      <c r="D180" s="71"/>
      <c r="E180" s="64"/>
      <c r="F180" s="64"/>
      <c r="G180" s="64"/>
    </row>
    <row r="181" spans="1:7" ht="15">
      <c r="A181" s="65"/>
      <c r="B181" s="70"/>
      <c r="C181" s="71"/>
      <c r="D181" s="71"/>
      <c r="E181" s="64"/>
      <c r="F181" s="64"/>
      <c r="G181" s="64"/>
    </row>
    <row r="182" spans="1:7" ht="15">
      <c r="A182" s="65"/>
      <c r="B182" s="70"/>
      <c r="C182" s="71"/>
      <c r="D182" s="71"/>
      <c r="E182" s="64"/>
      <c r="F182" s="64"/>
      <c r="G182" s="64"/>
    </row>
    <row r="183" spans="1:7" ht="15">
      <c r="A183" s="65"/>
      <c r="B183" s="70"/>
      <c r="C183" s="71"/>
      <c r="D183" s="71"/>
      <c r="E183" s="64"/>
      <c r="F183" s="64"/>
      <c r="G183" s="64"/>
    </row>
    <row r="184" spans="1:7" ht="15">
      <c r="A184" s="65"/>
      <c r="B184" s="70"/>
      <c r="C184" s="71"/>
      <c r="D184" s="71"/>
      <c r="E184" s="64"/>
      <c r="F184" s="64"/>
      <c r="G184" s="64"/>
    </row>
    <row r="185" spans="1:7" ht="15">
      <c r="A185" s="65"/>
      <c r="B185" s="70"/>
      <c r="C185" s="71"/>
      <c r="D185" s="71"/>
      <c r="E185" s="64"/>
      <c r="F185" s="64"/>
      <c r="G185" s="64"/>
    </row>
    <row r="186" spans="1:7" ht="15">
      <c r="A186" s="65"/>
      <c r="B186" s="70"/>
      <c r="C186" s="71"/>
      <c r="D186" s="71"/>
      <c r="E186" s="64"/>
      <c r="F186" s="64"/>
      <c r="G186" s="64"/>
    </row>
    <row r="187" spans="1:7" ht="15">
      <c r="A187" s="65"/>
      <c r="B187" s="70"/>
      <c r="C187" s="71"/>
      <c r="D187" s="71"/>
      <c r="E187" s="64"/>
      <c r="F187" s="64"/>
      <c r="G187" s="64"/>
    </row>
    <row r="188" spans="1:7" ht="15">
      <c r="A188" s="65"/>
      <c r="B188" s="70"/>
      <c r="C188" s="71"/>
      <c r="D188" s="71"/>
      <c r="E188" s="64"/>
      <c r="F188" s="64"/>
      <c r="G188" s="64"/>
    </row>
    <row r="189" spans="1:7" ht="15">
      <c r="A189" s="65"/>
      <c r="B189" s="70"/>
      <c r="C189" s="71"/>
      <c r="D189" s="71"/>
      <c r="E189" s="64"/>
      <c r="F189" s="64"/>
      <c r="G189" s="64"/>
    </row>
  </sheetData>
  <sheetProtection selectLockedCells="1" selectUnlockedCells="1"/>
  <mergeCells count="1">
    <mergeCell ref="B3:G6"/>
  </mergeCells>
  <printOptions/>
  <pageMargins left="0.5511811023622047" right="0.07874015748031496" top="0.6299212598425197" bottom="0.2755905511811024" header="0.5118110236220472" footer="0.31496062992125984"/>
  <pageSetup fitToHeight="3" fitToWidth="1" horizontalDpi="600" verticalDpi="600" orientation="portrait" paperSize="9" scale="80" r:id="rId1"/>
  <rowBreaks count="1" manualBreakCount="1">
    <brk id="37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AU193"/>
  <sheetViews>
    <sheetView zoomScale="75" zoomScaleNormal="75" zoomScalePageLayoutView="0" workbookViewId="0" topLeftCell="A4">
      <pane xSplit="6" ySplit="12" topLeftCell="G16" activePane="bottomRight" state="frozen"/>
      <selection pane="topLeft" activeCell="A4" sqref="A4"/>
      <selection pane="topRight" activeCell="G4" sqref="G4"/>
      <selection pane="bottomLeft" activeCell="A16" sqref="A16"/>
      <selection pane="bottomRight" activeCell="E14" sqref="E14"/>
    </sheetView>
  </sheetViews>
  <sheetFormatPr defaultColWidth="8.57421875" defaultRowHeight="12.75"/>
  <cols>
    <col min="1" max="1" width="4.00390625" style="72" customWidth="1"/>
    <col min="2" max="2" width="30.8515625" style="2" customWidth="1"/>
    <col min="3" max="3" width="7.8515625" style="2" customWidth="1"/>
    <col min="4" max="4" width="8.28125" style="2" customWidth="1"/>
    <col min="5" max="5" width="10.57421875" style="2" customWidth="1"/>
    <col min="6" max="6" width="6.7109375" style="2" customWidth="1"/>
    <col min="7" max="7" width="11.140625" style="2" customWidth="1"/>
    <col min="8" max="9" width="10.00390625" style="2" customWidth="1"/>
    <col min="10" max="10" width="9.7109375" style="2" customWidth="1"/>
    <col min="11" max="14" width="9.28125" style="2" customWidth="1"/>
    <col min="15" max="15" width="0" style="2" hidden="1" customWidth="1"/>
    <col min="16" max="16" width="12.8515625" style="2" customWidth="1"/>
    <col min="17" max="17" width="10.140625" style="2" customWidth="1"/>
    <col min="18" max="20" width="0" style="2" hidden="1" customWidth="1"/>
    <col min="21" max="21" width="11.57421875" style="2" customWidth="1"/>
    <col min="22" max="23" width="0" style="2" hidden="1" customWidth="1"/>
    <col min="24" max="24" width="9.421875" style="2" customWidth="1"/>
    <col min="25" max="25" width="9.57421875" style="2" customWidth="1"/>
    <col min="26" max="26" width="0" style="2" hidden="1" customWidth="1"/>
    <col min="27" max="28" width="8.57421875" style="2" customWidth="1"/>
    <col min="29" max="29" width="11.57421875" style="2" customWidth="1"/>
    <col min="30" max="30" width="11.00390625" style="2" customWidth="1"/>
    <col min="31" max="31" width="11.140625" style="2" customWidth="1"/>
    <col min="32" max="32" width="0" style="2" hidden="1" customWidth="1"/>
    <col min="33" max="33" width="13.140625" style="2" customWidth="1"/>
    <col min="34" max="34" width="10.57421875" style="2" customWidth="1"/>
    <col min="35" max="16384" width="8.57421875" style="2" customWidth="1"/>
  </cols>
  <sheetData>
    <row r="2" spans="1:33" ht="15.75">
      <c r="A2" s="73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3"/>
      <c r="R2" s="3"/>
      <c r="S2" s="3"/>
      <c r="T2" s="3"/>
      <c r="U2" s="3"/>
      <c r="V2" s="3" t="s">
        <v>145</v>
      </c>
      <c r="W2" s="3" t="s">
        <v>145</v>
      </c>
      <c r="X2" s="3"/>
      <c r="Y2" s="3"/>
      <c r="Z2" s="3"/>
      <c r="AA2" s="3"/>
      <c r="AB2" s="3"/>
      <c r="AC2" s="3"/>
      <c r="AD2" s="1"/>
      <c r="AE2" s="3"/>
      <c r="AF2" s="3"/>
      <c r="AG2" s="3"/>
    </row>
    <row r="3" spans="1:33" ht="15.75">
      <c r="A3" s="73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3"/>
      <c r="S3" s="3"/>
      <c r="T3" s="3"/>
      <c r="U3" s="3"/>
      <c r="V3" s="3" t="s">
        <v>32</v>
      </c>
      <c r="W3" s="3" t="s">
        <v>32</v>
      </c>
      <c r="X3" s="3"/>
      <c r="Y3" s="3"/>
      <c r="Z3" s="3"/>
      <c r="AA3" s="3"/>
      <c r="AB3" s="3"/>
      <c r="AC3" s="3"/>
      <c r="AD3" s="1"/>
      <c r="AE3" s="3"/>
      <c r="AF3" s="3"/>
      <c r="AG3" s="3"/>
    </row>
    <row r="4" spans="1:33" ht="15.75">
      <c r="A4" s="73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3"/>
      <c r="R4" s="3"/>
      <c r="S4" s="3"/>
      <c r="T4" s="3"/>
      <c r="U4" s="3"/>
      <c r="V4" s="3" t="s">
        <v>146</v>
      </c>
      <c r="W4" s="3" t="s">
        <v>146</v>
      </c>
      <c r="X4" s="3"/>
      <c r="Y4" s="3"/>
      <c r="Z4" s="3"/>
      <c r="AA4" s="3"/>
      <c r="AB4" s="3"/>
      <c r="AC4" s="3"/>
      <c r="AD4" s="1"/>
      <c r="AE4" s="3"/>
      <c r="AF4" s="3"/>
      <c r="AG4" s="3"/>
    </row>
    <row r="5" spans="1:33" ht="27" customHeight="1">
      <c r="A5" s="73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3"/>
      <c r="P5" s="1"/>
      <c r="Q5" s="3"/>
      <c r="R5" s="3"/>
      <c r="S5" s="3"/>
      <c r="T5" s="3"/>
      <c r="U5" s="3"/>
      <c r="V5" s="3" t="s">
        <v>147</v>
      </c>
      <c r="W5" s="3"/>
      <c r="X5" s="3"/>
      <c r="Y5" s="3"/>
      <c r="Z5" s="3"/>
      <c r="AA5" s="3"/>
      <c r="AB5" s="3"/>
      <c r="AC5" s="3"/>
      <c r="AD5" s="1"/>
      <c r="AE5" s="3"/>
      <c r="AF5" s="3"/>
      <c r="AG5" s="3"/>
    </row>
    <row r="6" spans="1:32" ht="12.75">
      <c r="A6" s="7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5" ht="18.7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</row>
    <row r="8" spans="1:35" ht="12.75" customHeight="1">
      <c r="A8" s="73"/>
      <c r="B8" s="169" t="s">
        <v>148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75"/>
      <c r="AI8" s="75"/>
    </row>
    <row r="9" spans="1:35" ht="18.75">
      <c r="A9" s="73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75"/>
      <c r="AI9" s="75"/>
    </row>
    <row r="10" spans="1:32" ht="18.75">
      <c r="A10" s="73"/>
      <c r="B10" s="1"/>
      <c r="C10" s="1"/>
      <c r="D10" s="1"/>
      <c r="E10" s="1"/>
      <c r="F10" s="1"/>
      <c r="G10" s="1"/>
      <c r="H10" s="1"/>
      <c r="I10" s="7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3" ht="19.5" customHeight="1">
      <c r="A11" s="170"/>
      <c r="B11" s="170"/>
      <c r="C11" s="171" t="s">
        <v>149</v>
      </c>
      <c r="D11" s="172" t="s">
        <v>150</v>
      </c>
      <c r="E11" s="172" t="s">
        <v>151</v>
      </c>
      <c r="F11" s="172" t="s">
        <v>152</v>
      </c>
      <c r="G11" s="173" t="s">
        <v>153</v>
      </c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4" t="s">
        <v>154</v>
      </c>
    </row>
    <row r="12" spans="1:33" ht="12.75" customHeight="1">
      <c r="A12" s="170"/>
      <c r="B12" s="170"/>
      <c r="C12" s="171"/>
      <c r="D12" s="172"/>
      <c r="E12" s="172"/>
      <c r="F12" s="172"/>
      <c r="G12" s="175" t="s">
        <v>155</v>
      </c>
      <c r="H12" s="176" t="s">
        <v>156</v>
      </c>
      <c r="I12" s="175" t="s">
        <v>157</v>
      </c>
      <c r="J12" s="175" t="s">
        <v>158</v>
      </c>
      <c r="K12" s="175" t="s">
        <v>159</v>
      </c>
      <c r="L12" s="176" t="s">
        <v>160</v>
      </c>
      <c r="M12" s="176" t="s">
        <v>161</v>
      </c>
      <c r="N12" s="177" t="s">
        <v>162</v>
      </c>
      <c r="O12" s="177" t="s">
        <v>163</v>
      </c>
      <c r="P12" s="175" t="s">
        <v>164</v>
      </c>
      <c r="Q12" s="175" t="s">
        <v>165</v>
      </c>
      <c r="R12" s="176" t="s">
        <v>166</v>
      </c>
      <c r="S12" s="175" t="s">
        <v>167</v>
      </c>
      <c r="T12" s="175" t="s">
        <v>168</v>
      </c>
      <c r="U12" s="175" t="s">
        <v>169</v>
      </c>
      <c r="V12" s="176" t="s">
        <v>170</v>
      </c>
      <c r="W12" s="176" t="s">
        <v>171</v>
      </c>
      <c r="X12" s="178" t="s">
        <v>172</v>
      </c>
      <c r="Y12" s="178">
        <v>31010</v>
      </c>
      <c r="Z12" s="178">
        <v>31020</v>
      </c>
      <c r="AA12" s="176" t="s">
        <v>173</v>
      </c>
      <c r="AB12" s="176" t="s">
        <v>174</v>
      </c>
      <c r="AC12" s="176" t="s">
        <v>175</v>
      </c>
      <c r="AD12" s="176" t="s">
        <v>176</v>
      </c>
      <c r="AE12" s="176" t="s">
        <v>177</v>
      </c>
      <c r="AF12" s="14"/>
      <c r="AG12" s="174"/>
    </row>
    <row r="13" spans="1:33" ht="38.25" customHeight="1">
      <c r="A13" s="170"/>
      <c r="B13" s="170"/>
      <c r="C13" s="171"/>
      <c r="D13" s="172"/>
      <c r="E13" s="172"/>
      <c r="F13" s="172"/>
      <c r="G13" s="175"/>
      <c r="H13" s="176"/>
      <c r="I13" s="175"/>
      <c r="J13" s="175"/>
      <c r="K13" s="175"/>
      <c r="L13" s="176"/>
      <c r="M13" s="176"/>
      <c r="N13" s="177"/>
      <c r="O13" s="177"/>
      <c r="P13" s="175"/>
      <c r="Q13" s="175"/>
      <c r="R13" s="176"/>
      <c r="S13" s="175"/>
      <c r="T13" s="175"/>
      <c r="U13" s="175"/>
      <c r="V13" s="176"/>
      <c r="W13" s="176"/>
      <c r="X13" s="178"/>
      <c r="Y13" s="178"/>
      <c r="Z13" s="178"/>
      <c r="AA13" s="176"/>
      <c r="AB13" s="176"/>
      <c r="AC13" s="176"/>
      <c r="AD13" s="176"/>
      <c r="AE13" s="176"/>
      <c r="AF13" s="77"/>
      <c r="AG13" s="174"/>
    </row>
    <row r="14" spans="1:33" ht="12.75">
      <c r="A14" s="78">
        <v>1</v>
      </c>
      <c r="B14" s="78">
        <v>2</v>
      </c>
      <c r="C14" s="78">
        <v>3</v>
      </c>
      <c r="D14" s="78">
        <v>4</v>
      </c>
      <c r="E14" s="78">
        <v>5</v>
      </c>
      <c r="F14" s="78">
        <v>6</v>
      </c>
      <c r="G14" s="78">
        <v>7</v>
      </c>
      <c r="H14" s="78">
        <v>8</v>
      </c>
      <c r="I14" s="78">
        <v>9</v>
      </c>
      <c r="J14" s="78">
        <v>10</v>
      </c>
      <c r="K14" s="78"/>
      <c r="L14" s="78"/>
      <c r="M14" s="78">
        <v>11</v>
      </c>
      <c r="N14" s="78"/>
      <c r="O14" s="78"/>
      <c r="P14" s="78">
        <v>10</v>
      </c>
      <c r="Q14" s="78">
        <v>17</v>
      </c>
      <c r="R14" s="78"/>
      <c r="S14" s="78">
        <v>11</v>
      </c>
      <c r="T14" s="78">
        <v>18</v>
      </c>
      <c r="U14" s="78">
        <v>19</v>
      </c>
      <c r="V14" s="78"/>
      <c r="W14" s="78">
        <v>12</v>
      </c>
      <c r="X14" s="78"/>
      <c r="Y14" s="78"/>
      <c r="Z14" s="78">
        <v>14</v>
      </c>
      <c r="AA14" s="78"/>
      <c r="AB14" s="78"/>
      <c r="AC14" s="78"/>
      <c r="AD14" s="78"/>
      <c r="AE14" s="78">
        <v>25</v>
      </c>
      <c r="AF14" s="78">
        <v>27</v>
      </c>
      <c r="AG14" s="78">
        <v>15</v>
      </c>
    </row>
    <row r="15" spans="1:33" ht="19.5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</row>
    <row r="16" spans="1:34" ht="15.75">
      <c r="A16" s="79">
        <v>1</v>
      </c>
      <c r="B16" s="80" t="s">
        <v>178</v>
      </c>
      <c r="C16" s="81" t="s">
        <v>179</v>
      </c>
      <c r="D16" s="81" t="s">
        <v>180</v>
      </c>
      <c r="E16" s="81" t="s">
        <v>181</v>
      </c>
      <c r="F16" s="81" t="s">
        <v>180</v>
      </c>
      <c r="G16" s="82">
        <f>SUM(G17:G21)</f>
        <v>1264900</v>
      </c>
      <c r="H16" s="82">
        <f>SUM(H17:H21)</f>
        <v>2000</v>
      </c>
      <c r="I16" s="82">
        <f>SUM(I17:I21)</f>
        <v>313800</v>
      </c>
      <c r="J16" s="82">
        <f>SUM(J17:J21)</f>
        <v>68000</v>
      </c>
      <c r="K16" s="82">
        <f>SUM(K17:K21)</f>
        <v>500</v>
      </c>
      <c r="L16" s="82"/>
      <c r="M16" s="82">
        <f aca="true" t="shared" si="0" ref="M16:AE16">SUM(M17:M21)</f>
        <v>0</v>
      </c>
      <c r="N16" s="82">
        <f t="shared" si="0"/>
        <v>0</v>
      </c>
      <c r="O16" s="82">
        <f t="shared" si="0"/>
        <v>0</v>
      </c>
      <c r="P16" s="82">
        <f t="shared" si="0"/>
        <v>30000</v>
      </c>
      <c r="Q16" s="82">
        <f t="shared" si="0"/>
        <v>52000</v>
      </c>
      <c r="R16" s="82">
        <f t="shared" si="0"/>
        <v>0</v>
      </c>
      <c r="S16" s="82">
        <f t="shared" si="0"/>
        <v>0</v>
      </c>
      <c r="T16" s="82">
        <f t="shared" si="0"/>
        <v>0</v>
      </c>
      <c r="U16" s="82">
        <f t="shared" si="0"/>
        <v>0</v>
      </c>
      <c r="V16" s="82">
        <f t="shared" si="0"/>
        <v>0</v>
      </c>
      <c r="W16" s="82">
        <f t="shared" si="0"/>
        <v>0</v>
      </c>
      <c r="X16" s="82">
        <f t="shared" si="0"/>
        <v>23500</v>
      </c>
      <c r="Y16" s="82">
        <f t="shared" si="0"/>
        <v>30000</v>
      </c>
      <c r="Z16" s="82">
        <f t="shared" si="0"/>
        <v>0</v>
      </c>
      <c r="AA16" s="82">
        <f t="shared" si="0"/>
        <v>0</v>
      </c>
      <c r="AB16" s="82">
        <f t="shared" si="0"/>
        <v>0</v>
      </c>
      <c r="AC16" s="82">
        <f t="shared" si="0"/>
        <v>50000</v>
      </c>
      <c r="AD16" s="82">
        <f t="shared" si="0"/>
        <v>101000</v>
      </c>
      <c r="AE16" s="82">
        <f t="shared" si="0"/>
        <v>100000</v>
      </c>
      <c r="AF16" s="82" t="e">
        <f>AF46+"#REF!+AF40+#REF!"</f>
        <v>#VALUE!</v>
      </c>
      <c r="AG16" s="82">
        <f aca="true" t="shared" si="1" ref="AG16:AG24">SUM(G16:AE16)</f>
        <v>2035700</v>
      </c>
      <c r="AH16" s="83">
        <f>SUM(AG17:AG21)</f>
        <v>2035700</v>
      </c>
    </row>
    <row r="17" spans="1:33" s="89" customFormat="1" ht="15.75">
      <c r="A17" s="84"/>
      <c r="B17" s="85" t="s">
        <v>182</v>
      </c>
      <c r="C17" s="86" t="s">
        <v>183</v>
      </c>
      <c r="D17" s="86" t="s">
        <v>184</v>
      </c>
      <c r="E17" s="86" t="s">
        <v>185</v>
      </c>
      <c r="F17" s="86" t="s">
        <v>186</v>
      </c>
      <c r="G17" s="87">
        <v>62000</v>
      </c>
      <c r="H17" s="87"/>
      <c r="I17" s="87">
        <v>14300</v>
      </c>
      <c r="J17" s="87">
        <v>500</v>
      </c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8"/>
      <c r="AG17" s="87">
        <f t="shared" si="1"/>
        <v>76800</v>
      </c>
    </row>
    <row r="18" spans="1:33" s="89" customFormat="1" ht="31.5">
      <c r="A18" s="84"/>
      <c r="B18" s="85" t="s">
        <v>187</v>
      </c>
      <c r="C18" s="86" t="s">
        <v>188</v>
      </c>
      <c r="D18" s="86" t="s">
        <v>184</v>
      </c>
      <c r="E18" s="86" t="s">
        <v>185</v>
      </c>
      <c r="F18" s="86" t="s">
        <v>186</v>
      </c>
      <c r="G18" s="87">
        <v>890000</v>
      </c>
      <c r="H18" s="87"/>
      <c r="I18" s="87">
        <v>243100</v>
      </c>
      <c r="J18" s="87">
        <v>60000</v>
      </c>
      <c r="K18" s="87"/>
      <c r="L18" s="87"/>
      <c r="M18" s="87"/>
      <c r="N18" s="87"/>
      <c r="O18" s="87"/>
      <c r="P18" s="87">
        <v>30000</v>
      </c>
      <c r="Q18" s="87">
        <v>50000</v>
      </c>
      <c r="R18" s="87"/>
      <c r="S18" s="87"/>
      <c r="T18" s="87"/>
      <c r="U18" s="87"/>
      <c r="V18" s="87"/>
      <c r="W18" s="87"/>
      <c r="X18" s="87">
        <v>23000</v>
      </c>
      <c r="Y18" s="87">
        <v>30000</v>
      </c>
      <c r="Z18" s="87"/>
      <c r="AA18" s="87"/>
      <c r="AB18" s="87"/>
      <c r="AC18" s="87">
        <v>50000</v>
      </c>
      <c r="AD18" s="87">
        <v>100000</v>
      </c>
      <c r="AE18" s="87">
        <v>100000</v>
      </c>
      <c r="AF18" s="88"/>
      <c r="AG18" s="87">
        <f t="shared" si="1"/>
        <v>1576100</v>
      </c>
    </row>
    <row r="19" spans="1:33" s="89" customFormat="1" ht="31.5">
      <c r="A19" s="90"/>
      <c r="B19" s="85" t="s">
        <v>189</v>
      </c>
      <c r="C19" s="86" t="s">
        <v>188</v>
      </c>
      <c r="D19" s="86" t="s">
        <v>184</v>
      </c>
      <c r="E19" s="86" t="s">
        <v>185</v>
      </c>
      <c r="F19" s="86" t="s">
        <v>186</v>
      </c>
      <c r="G19" s="91">
        <v>100900</v>
      </c>
      <c r="H19" s="91">
        <v>2000</v>
      </c>
      <c r="I19" s="91">
        <v>24300</v>
      </c>
      <c r="J19" s="91">
        <v>500</v>
      </c>
      <c r="K19" s="91">
        <v>500</v>
      </c>
      <c r="L19" s="91"/>
      <c r="M19" s="91"/>
      <c r="N19" s="91"/>
      <c r="O19" s="91"/>
      <c r="P19" s="91"/>
      <c r="Q19" s="91">
        <v>2000</v>
      </c>
      <c r="R19" s="91"/>
      <c r="S19" s="91"/>
      <c r="T19" s="91"/>
      <c r="U19" s="91"/>
      <c r="V19" s="91"/>
      <c r="W19" s="91"/>
      <c r="X19" s="91"/>
      <c r="Y19" s="91"/>
      <c r="Z19" s="91"/>
      <c r="AA19" s="91"/>
      <c r="AB19" s="91"/>
      <c r="AC19" s="91"/>
      <c r="AD19" s="91"/>
      <c r="AE19" s="91"/>
      <c r="AF19" s="92"/>
      <c r="AG19" s="87">
        <f t="shared" si="1"/>
        <v>130200</v>
      </c>
    </row>
    <row r="20" spans="1:33" s="89" customFormat="1" ht="15.75">
      <c r="A20" s="90"/>
      <c r="B20" s="93" t="s">
        <v>190</v>
      </c>
      <c r="C20" s="86" t="s">
        <v>191</v>
      </c>
      <c r="D20" s="86" t="s">
        <v>184</v>
      </c>
      <c r="E20" s="86" t="s">
        <v>185</v>
      </c>
      <c r="F20" s="86" t="s">
        <v>186</v>
      </c>
      <c r="G20" s="91">
        <v>173000</v>
      </c>
      <c r="H20" s="91"/>
      <c r="I20" s="91">
        <v>22000</v>
      </c>
      <c r="J20" s="91">
        <v>5000</v>
      </c>
      <c r="K20" s="91"/>
      <c r="L20" s="91"/>
      <c r="M20" s="91"/>
      <c r="N20" s="91"/>
      <c r="O20" s="91"/>
      <c r="P20" s="91"/>
      <c r="Q20" s="91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2"/>
      <c r="AG20" s="87">
        <f t="shared" si="1"/>
        <v>200000</v>
      </c>
    </row>
    <row r="21" spans="1:33" s="89" customFormat="1" ht="15.75">
      <c r="A21" s="90"/>
      <c r="B21" s="93" t="s">
        <v>192</v>
      </c>
      <c r="C21" s="86" t="s">
        <v>193</v>
      </c>
      <c r="D21" s="86" t="s">
        <v>184</v>
      </c>
      <c r="E21" s="86" t="s">
        <v>185</v>
      </c>
      <c r="F21" s="86" t="s">
        <v>186</v>
      </c>
      <c r="G21" s="91">
        <v>39000</v>
      </c>
      <c r="H21" s="91"/>
      <c r="I21" s="91">
        <v>10100</v>
      </c>
      <c r="J21" s="91">
        <v>2000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>
        <v>500</v>
      </c>
      <c r="Y21" s="91"/>
      <c r="Z21" s="91"/>
      <c r="AA21" s="91"/>
      <c r="AB21" s="91"/>
      <c r="AC21" s="91"/>
      <c r="AD21" s="91">
        <v>1000</v>
      </c>
      <c r="AE21" s="91"/>
      <c r="AF21" s="92"/>
      <c r="AG21" s="87">
        <f t="shared" si="1"/>
        <v>52600</v>
      </c>
    </row>
    <row r="22" spans="1:34" s="12" customFormat="1" ht="31.5" hidden="1">
      <c r="A22" s="94">
        <v>2</v>
      </c>
      <c r="B22" s="95" t="s">
        <v>194</v>
      </c>
      <c r="C22" s="96" t="s">
        <v>195</v>
      </c>
      <c r="D22" s="96" t="s">
        <v>180</v>
      </c>
      <c r="E22" s="96" t="s">
        <v>181</v>
      </c>
      <c r="F22" s="96" t="s">
        <v>180</v>
      </c>
      <c r="G22" s="97">
        <f>G24+G23</f>
        <v>0</v>
      </c>
      <c r="H22" s="97">
        <f>H24+H23</f>
        <v>0</v>
      </c>
      <c r="I22" s="97">
        <f>I24+I23</f>
        <v>0</v>
      </c>
      <c r="J22" s="97">
        <f>J24+J23</f>
        <v>0</v>
      </c>
      <c r="K22" s="97">
        <f>K24+K23</f>
        <v>0</v>
      </c>
      <c r="L22" s="97"/>
      <c r="M22" s="97">
        <f aca="true" t="shared" si="2" ref="M22:AF22">M24+M23</f>
        <v>0</v>
      </c>
      <c r="N22" s="97">
        <f t="shared" si="2"/>
        <v>0</v>
      </c>
      <c r="O22" s="97">
        <f t="shared" si="2"/>
        <v>0</v>
      </c>
      <c r="P22" s="97">
        <f t="shared" si="2"/>
        <v>0</v>
      </c>
      <c r="Q22" s="97">
        <f t="shared" si="2"/>
        <v>0</v>
      </c>
      <c r="R22" s="97">
        <f t="shared" si="2"/>
        <v>0</v>
      </c>
      <c r="S22" s="97">
        <f t="shared" si="2"/>
        <v>0</v>
      </c>
      <c r="T22" s="97">
        <f t="shared" si="2"/>
        <v>0</v>
      </c>
      <c r="U22" s="97">
        <f t="shared" si="2"/>
        <v>0</v>
      </c>
      <c r="V22" s="97">
        <f t="shared" si="2"/>
        <v>0</v>
      </c>
      <c r="W22" s="97">
        <f t="shared" si="2"/>
        <v>0</v>
      </c>
      <c r="X22" s="97">
        <f t="shared" si="2"/>
        <v>0</v>
      </c>
      <c r="Y22" s="97">
        <f t="shared" si="2"/>
        <v>0</v>
      </c>
      <c r="Z22" s="97">
        <f t="shared" si="2"/>
        <v>0</v>
      </c>
      <c r="AA22" s="97">
        <f t="shared" si="2"/>
        <v>0</v>
      </c>
      <c r="AB22" s="97">
        <f t="shared" si="2"/>
        <v>0</v>
      </c>
      <c r="AC22" s="97">
        <f t="shared" si="2"/>
        <v>0</v>
      </c>
      <c r="AD22" s="97">
        <f t="shared" si="2"/>
        <v>0</v>
      </c>
      <c r="AE22" s="97">
        <f t="shared" si="2"/>
        <v>0</v>
      </c>
      <c r="AF22" s="97">
        <f t="shared" si="2"/>
        <v>0</v>
      </c>
      <c r="AG22" s="82">
        <f t="shared" si="1"/>
        <v>0</v>
      </c>
      <c r="AH22" s="98">
        <f>AG23+AG24</f>
        <v>0</v>
      </c>
    </row>
    <row r="23" spans="1:33" s="89" customFormat="1" ht="47.25" hidden="1">
      <c r="A23" s="99"/>
      <c r="B23" s="100" t="s">
        <v>196</v>
      </c>
      <c r="C23" s="101" t="s">
        <v>197</v>
      </c>
      <c r="D23" s="101" t="s">
        <v>198</v>
      </c>
      <c r="E23" s="86" t="s">
        <v>199</v>
      </c>
      <c r="F23" s="86" t="s">
        <v>200</v>
      </c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2"/>
      <c r="AG23" s="87">
        <f t="shared" si="1"/>
        <v>0</v>
      </c>
    </row>
    <row r="24" spans="1:33" s="89" customFormat="1" ht="15.75" hidden="1">
      <c r="A24" s="99"/>
      <c r="B24" s="100" t="s">
        <v>201</v>
      </c>
      <c r="C24" s="101" t="s">
        <v>202</v>
      </c>
      <c r="D24" s="101" t="s">
        <v>203</v>
      </c>
      <c r="E24" s="101" t="s">
        <v>204</v>
      </c>
      <c r="F24" s="101" t="s">
        <v>205</v>
      </c>
      <c r="G24" s="91"/>
      <c r="H24" s="91"/>
      <c r="I24" s="91"/>
      <c r="J24" s="91"/>
      <c r="K24" s="91"/>
      <c r="L24" s="91"/>
      <c r="M24" s="91"/>
      <c r="N24" s="91"/>
      <c r="O24" s="91"/>
      <c r="P24" s="91"/>
      <c r="Q24" s="91"/>
      <c r="R24" s="91"/>
      <c r="S24" s="91"/>
      <c r="T24" s="91"/>
      <c r="U24" s="91"/>
      <c r="V24" s="91"/>
      <c r="W24" s="91"/>
      <c r="X24" s="91"/>
      <c r="Y24" s="91"/>
      <c r="Z24" s="91"/>
      <c r="AA24" s="91"/>
      <c r="AB24" s="91"/>
      <c r="AC24" s="91"/>
      <c r="AD24" s="91"/>
      <c r="AE24" s="91"/>
      <c r="AF24" s="92"/>
      <c r="AG24" s="87">
        <f t="shared" si="1"/>
        <v>0</v>
      </c>
    </row>
    <row r="25" spans="1:33" s="89" customFormat="1" ht="15.75" hidden="1">
      <c r="A25" s="99"/>
      <c r="B25" s="100"/>
      <c r="C25" s="101"/>
      <c r="D25" s="101"/>
      <c r="E25" s="101"/>
      <c r="F25" s="101"/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102"/>
      <c r="AG25" s="87"/>
    </row>
    <row r="26" spans="1:33" s="89" customFormat="1" ht="15.75" customHeight="1" hidden="1">
      <c r="A26" s="99"/>
      <c r="B26" s="100"/>
      <c r="C26" s="101"/>
      <c r="D26" s="101"/>
      <c r="E26" s="101"/>
      <c r="F26" s="101"/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102"/>
      <c r="AG26" s="87"/>
    </row>
    <row r="27" spans="1:34" s="12" customFormat="1" ht="31.5" customHeight="1" hidden="1">
      <c r="A27" s="94">
        <v>3</v>
      </c>
      <c r="B27" s="103" t="s">
        <v>206</v>
      </c>
      <c r="C27" s="96" t="s">
        <v>207</v>
      </c>
      <c r="D27" s="96" t="s">
        <v>180</v>
      </c>
      <c r="E27" s="96" t="s">
        <v>181</v>
      </c>
      <c r="F27" s="96" t="s">
        <v>180</v>
      </c>
      <c r="G27" s="104">
        <f>SUM(G28:G32)</f>
        <v>0</v>
      </c>
      <c r="H27" s="104">
        <f>SUM(H28:H32)</f>
        <v>0</v>
      </c>
      <c r="I27" s="104">
        <f>SUM(I28:I32)</f>
        <v>0</v>
      </c>
      <c r="J27" s="104">
        <f>SUM(J28:J32)</f>
        <v>0</v>
      </c>
      <c r="K27" s="104">
        <f>SUM(K28:K32)</f>
        <v>0</v>
      </c>
      <c r="L27" s="104"/>
      <c r="M27" s="104">
        <f aca="true" t="shared" si="3" ref="M27:AE27">SUM(M28:M32)</f>
        <v>0</v>
      </c>
      <c r="N27" s="104">
        <f t="shared" si="3"/>
        <v>0</v>
      </c>
      <c r="O27" s="104">
        <f t="shared" si="3"/>
        <v>0</v>
      </c>
      <c r="P27" s="104">
        <f t="shared" si="3"/>
        <v>0</v>
      </c>
      <c r="Q27" s="104">
        <f t="shared" si="3"/>
        <v>0</v>
      </c>
      <c r="R27" s="104">
        <f t="shared" si="3"/>
        <v>0</v>
      </c>
      <c r="S27" s="104">
        <f t="shared" si="3"/>
        <v>0</v>
      </c>
      <c r="T27" s="104">
        <f t="shared" si="3"/>
        <v>0</v>
      </c>
      <c r="U27" s="104">
        <f t="shared" si="3"/>
        <v>0</v>
      </c>
      <c r="V27" s="104">
        <f t="shared" si="3"/>
        <v>0</v>
      </c>
      <c r="W27" s="104">
        <f t="shared" si="3"/>
        <v>0</v>
      </c>
      <c r="X27" s="104">
        <f t="shared" si="3"/>
        <v>0</v>
      </c>
      <c r="Y27" s="104">
        <f t="shared" si="3"/>
        <v>0</v>
      </c>
      <c r="Z27" s="105">
        <f t="shared" si="3"/>
        <v>0</v>
      </c>
      <c r="AA27" s="105">
        <f t="shared" si="3"/>
        <v>0</v>
      </c>
      <c r="AB27" s="105">
        <f t="shared" si="3"/>
        <v>0</v>
      </c>
      <c r="AC27" s="105">
        <f t="shared" si="3"/>
        <v>0</v>
      </c>
      <c r="AD27" s="105">
        <f t="shared" si="3"/>
        <v>0</v>
      </c>
      <c r="AE27" s="105">
        <f t="shared" si="3"/>
        <v>0</v>
      </c>
      <c r="AF27" s="98"/>
      <c r="AG27" s="82">
        <f>SUM(G27:AE27)</f>
        <v>0</v>
      </c>
      <c r="AH27" s="98">
        <f>SUM(AG28:AG32)</f>
        <v>0</v>
      </c>
    </row>
    <row r="28" spans="1:33" s="89" customFormat="1" ht="31.5" customHeight="1" hidden="1">
      <c r="A28" s="99"/>
      <c r="B28" s="85" t="s">
        <v>208</v>
      </c>
      <c r="C28" s="101" t="s">
        <v>209</v>
      </c>
      <c r="D28" s="101" t="s">
        <v>210</v>
      </c>
      <c r="E28" s="101" t="s">
        <v>211</v>
      </c>
      <c r="F28" s="101" t="s">
        <v>200</v>
      </c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06"/>
      <c r="X28" s="106"/>
      <c r="Y28" s="106"/>
      <c r="Z28" s="107"/>
      <c r="AA28" s="107"/>
      <c r="AB28" s="107"/>
      <c r="AC28" s="108"/>
      <c r="AD28" s="82"/>
      <c r="AE28" s="109"/>
      <c r="AF28" s="110"/>
      <c r="AG28" s="87">
        <f>SUM(G28:AE28)</f>
        <v>0</v>
      </c>
    </row>
    <row r="29" spans="1:33" s="89" customFormat="1" ht="15.75" customHeight="1" hidden="1">
      <c r="A29" s="99"/>
      <c r="B29" s="93" t="s">
        <v>212</v>
      </c>
      <c r="C29" s="101" t="s">
        <v>213</v>
      </c>
      <c r="D29" s="101" t="s">
        <v>184</v>
      </c>
      <c r="E29" s="101" t="s">
        <v>214</v>
      </c>
      <c r="F29" s="101" t="s">
        <v>215</v>
      </c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06"/>
      <c r="AC29" s="111"/>
      <c r="AD29" s="97"/>
      <c r="AE29" s="109"/>
      <c r="AF29" s="110"/>
      <c r="AG29" s="87">
        <f>SUM(G29:AE29)</f>
        <v>0</v>
      </c>
    </row>
    <row r="30" spans="1:33" s="89" customFormat="1" ht="15.75" customHeight="1" hidden="1">
      <c r="A30" s="99"/>
      <c r="B30" s="93" t="s">
        <v>216</v>
      </c>
      <c r="C30" s="101" t="s">
        <v>217</v>
      </c>
      <c r="D30" s="101" t="s">
        <v>184</v>
      </c>
      <c r="E30" s="101" t="s">
        <v>218</v>
      </c>
      <c r="F30" s="101" t="s">
        <v>219</v>
      </c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6"/>
      <c r="AA30" s="106"/>
      <c r="AB30" s="106"/>
      <c r="AC30" s="111"/>
      <c r="AD30" s="97"/>
      <c r="AE30" s="109"/>
      <c r="AF30" s="110"/>
      <c r="AG30" s="87">
        <f>SUM(G30:AE30)</f>
        <v>0</v>
      </c>
    </row>
    <row r="31" spans="1:33" s="89" customFormat="1" ht="15.75" customHeight="1" hidden="1">
      <c r="A31" s="90"/>
      <c r="B31" s="93"/>
      <c r="C31" s="86"/>
      <c r="D31" s="86"/>
      <c r="E31" s="86"/>
      <c r="F31" s="86"/>
      <c r="G31" s="91"/>
      <c r="H31" s="91"/>
      <c r="I31" s="91"/>
      <c r="J31" s="91"/>
      <c r="K31" s="91"/>
      <c r="L31" s="91"/>
      <c r="M31" s="91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1"/>
      <c r="AC31" s="91"/>
      <c r="AD31" s="91"/>
      <c r="AE31" s="91"/>
      <c r="AF31" s="92"/>
      <c r="AG31" s="87">
        <f>SUM(G31:I31)</f>
        <v>0</v>
      </c>
    </row>
    <row r="32" spans="1:33" s="89" customFormat="1" ht="15.75" customHeight="1" hidden="1">
      <c r="A32" s="90"/>
      <c r="B32" s="93"/>
      <c r="C32" s="86"/>
      <c r="D32" s="86"/>
      <c r="E32" s="86"/>
      <c r="F32" s="86"/>
      <c r="G32" s="91"/>
      <c r="H32" s="91"/>
      <c r="I32" s="91"/>
      <c r="J32" s="91"/>
      <c r="K32" s="91"/>
      <c r="L32" s="91"/>
      <c r="M32" s="91"/>
      <c r="N32" s="91"/>
      <c r="O32" s="91"/>
      <c r="P32" s="91"/>
      <c r="Q32" s="91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1"/>
      <c r="AC32" s="91"/>
      <c r="AD32" s="91"/>
      <c r="AE32" s="91"/>
      <c r="AF32" s="92"/>
      <c r="AG32" s="87"/>
    </row>
    <row r="33" spans="1:33" ht="51" customHeight="1" hidden="1">
      <c r="A33" s="79">
        <v>3</v>
      </c>
      <c r="B33" s="80" t="s">
        <v>220</v>
      </c>
      <c r="C33" s="81" t="s">
        <v>221</v>
      </c>
      <c r="D33" s="81" t="s">
        <v>180</v>
      </c>
      <c r="E33" s="81" t="s">
        <v>181</v>
      </c>
      <c r="F33" s="81" t="s">
        <v>180</v>
      </c>
      <c r="G33" s="82">
        <f>G34</f>
        <v>0</v>
      </c>
      <c r="H33" s="82">
        <f>H34</f>
        <v>0</v>
      </c>
      <c r="I33" s="82">
        <f>I34</f>
        <v>0</v>
      </c>
      <c r="J33" s="82">
        <f>J34</f>
        <v>0</v>
      </c>
      <c r="K33" s="82">
        <f>K34</f>
        <v>0</v>
      </c>
      <c r="L33" s="82"/>
      <c r="M33" s="82">
        <f>M34</f>
        <v>0</v>
      </c>
      <c r="N33" s="82"/>
      <c r="O33" s="82"/>
      <c r="P33" s="82">
        <f aca="true" t="shared" si="4" ref="P33:X33">P34</f>
        <v>0</v>
      </c>
      <c r="Q33" s="82">
        <f t="shared" si="4"/>
        <v>0</v>
      </c>
      <c r="R33" s="82">
        <f t="shared" si="4"/>
        <v>0</v>
      </c>
      <c r="S33" s="82">
        <f t="shared" si="4"/>
        <v>0</v>
      </c>
      <c r="T33" s="82">
        <f t="shared" si="4"/>
        <v>0</v>
      </c>
      <c r="U33" s="82">
        <f t="shared" si="4"/>
        <v>0</v>
      </c>
      <c r="V33" s="82">
        <f t="shared" si="4"/>
        <v>0</v>
      </c>
      <c r="W33" s="82">
        <f t="shared" si="4"/>
        <v>0</v>
      </c>
      <c r="X33" s="82">
        <f t="shared" si="4"/>
        <v>0</v>
      </c>
      <c r="Y33" s="82"/>
      <c r="Z33" s="82">
        <f>Z34</f>
        <v>0</v>
      </c>
      <c r="AA33" s="82"/>
      <c r="AB33" s="82"/>
      <c r="AC33" s="82"/>
      <c r="AD33" s="82"/>
      <c r="AE33" s="82"/>
      <c r="AF33" s="82"/>
      <c r="AG33" s="82">
        <f>SUM(G33:Z33)</f>
        <v>0</v>
      </c>
    </row>
    <row r="34" spans="1:33" s="89" customFormat="1" ht="15.75" hidden="1">
      <c r="A34" s="84"/>
      <c r="B34" s="85" t="s">
        <v>222</v>
      </c>
      <c r="C34" s="86" t="s">
        <v>223</v>
      </c>
      <c r="D34" s="86" t="s">
        <v>224</v>
      </c>
      <c r="E34" s="86" t="s">
        <v>225</v>
      </c>
      <c r="F34" s="86" t="s">
        <v>226</v>
      </c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8"/>
      <c r="AG34" s="87">
        <f>SUM(G34:Z34)</f>
        <v>0</v>
      </c>
    </row>
    <row r="35" spans="1:33" s="89" customFormat="1" ht="15.75">
      <c r="A35" s="84"/>
      <c r="B35" s="85"/>
      <c r="C35" s="86"/>
      <c r="D35" s="86"/>
      <c r="E35" s="86"/>
      <c r="F35" s="86"/>
      <c r="G35" s="87"/>
      <c r="H35" s="87"/>
      <c r="I35" s="87"/>
      <c r="J35" s="87"/>
      <c r="K35" s="87"/>
      <c r="L35" s="87"/>
      <c r="M35" s="87"/>
      <c r="N35" s="87"/>
      <c r="O35" s="87"/>
      <c r="P35" s="87"/>
      <c r="Q35" s="87"/>
      <c r="R35" s="87"/>
      <c r="S35" s="87"/>
      <c r="T35" s="87"/>
      <c r="U35" s="87"/>
      <c r="V35" s="87"/>
      <c r="W35" s="87"/>
      <c r="X35" s="87"/>
      <c r="Y35" s="87"/>
      <c r="Z35" s="87"/>
      <c r="AA35" s="87"/>
      <c r="AB35" s="87"/>
      <c r="AC35" s="87"/>
      <c r="AD35" s="87"/>
      <c r="AE35" s="87"/>
      <c r="AF35" s="88"/>
      <c r="AG35" s="87"/>
    </row>
    <row r="36" spans="1:34" ht="15.75">
      <c r="A36" s="79">
        <v>4</v>
      </c>
      <c r="B36" s="80" t="s">
        <v>227</v>
      </c>
      <c r="C36" s="81" t="s">
        <v>228</v>
      </c>
      <c r="D36" s="81" t="s">
        <v>180</v>
      </c>
      <c r="E36" s="81" t="s">
        <v>181</v>
      </c>
      <c r="F36" s="81" t="s">
        <v>180</v>
      </c>
      <c r="G36" s="82">
        <f aca="true" t="shared" si="5" ref="G36:AE36">SUM(G37:G40)</f>
        <v>205000</v>
      </c>
      <c r="H36" s="82">
        <f t="shared" si="5"/>
        <v>714000</v>
      </c>
      <c r="I36" s="82">
        <f t="shared" si="5"/>
        <v>53710</v>
      </c>
      <c r="J36" s="82">
        <f t="shared" si="5"/>
        <v>0</v>
      </c>
      <c r="K36" s="82">
        <f t="shared" si="5"/>
        <v>8000</v>
      </c>
      <c r="L36" s="82">
        <f t="shared" si="5"/>
        <v>5000</v>
      </c>
      <c r="M36" s="82">
        <f t="shared" si="5"/>
        <v>95000</v>
      </c>
      <c r="N36" s="82">
        <f t="shared" si="5"/>
        <v>10000</v>
      </c>
      <c r="O36" s="82">
        <f t="shared" si="5"/>
        <v>0</v>
      </c>
      <c r="P36" s="82">
        <f t="shared" si="5"/>
        <v>399000</v>
      </c>
      <c r="Q36" s="82">
        <f t="shared" si="5"/>
        <v>143200</v>
      </c>
      <c r="R36" s="82">
        <f t="shared" si="5"/>
        <v>0</v>
      </c>
      <c r="S36" s="82">
        <f t="shared" si="5"/>
        <v>0</v>
      </c>
      <c r="T36" s="82">
        <f t="shared" si="5"/>
        <v>0</v>
      </c>
      <c r="U36" s="82">
        <f t="shared" si="5"/>
        <v>0</v>
      </c>
      <c r="V36" s="82">
        <f t="shared" si="5"/>
        <v>0</v>
      </c>
      <c r="W36" s="82">
        <f t="shared" si="5"/>
        <v>0</v>
      </c>
      <c r="X36" s="82">
        <f t="shared" si="5"/>
        <v>0</v>
      </c>
      <c r="Y36" s="82">
        <f t="shared" si="5"/>
        <v>214600</v>
      </c>
      <c r="Z36" s="82">
        <f t="shared" si="5"/>
        <v>0</v>
      </c>
      <c r="AA36" s="82">
        <f t="shared" si="5"/>
        <v>0</v>
      </c>
      <c r="AB36" s="82">
        <f t="shared" si="5"/>
        <v>15400</v>
      </c>
      <c r="AC36" s="82">
        <f t="shared" si="5"/>
        <v>110000</v>
      </c>
      <c r="AD36" s="82">
        <f t="shared" si="5"/>
        <v>172000</v>
      </c>
      <c r="AE36" s="82">
        <f t="shared" si="5"/>
        <v>850300</v>
      </c>
      <c r="AF36" s="82" t="e">
        <f>AF66+AF64+AF63+"#REF!"</f>
        <v>#VALUE!</v>
      </c>
      <c r="AG36" s="82">
        <f>SUM(G36:AE36)</f>
        <v>2995210</v>
      </c>
      <c r="AH36" s="112">
        <f>SUM(AG37:AG40)</f>
        <v>2995210</v>
      </c>
    </row>
    <row r="37" spans="1:34" s="89" customFormat="1" ht="15.75">
      <c r="A37" s="84"/>
      <c r="B37" s="85" t="s">
        <v>229</v>
      </c>
      <c r="C37" s="86" t="s">
        <v>230</v>
      </c>
      <c r="D37" s="86" t="s">
        <v>231</v>
      </c>
      <c r="E37" s="86" t="s">
        <v>232</v>
      </c>
      <c r="F37" s="86" t="s">
        <v>233</v>
      </c>
      <c r="G37" s="87"/>
      <c r="H37" s="87"/>
      <c r="I37" s="87"/>
      <c r="J37" s="87"/>
      <c r="K37" s="87">
        <v>8000</v>
      </c>
      <c r="L37" s="87"/>
      <c r="M37" s="87">
        <v>55000</v>
      </c>
      <c r="N37" s="87">
        <v>10000</v>
      </c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>
        <v>10000</v>
      </c>
      <c r="AD37" s="87">
        <v>10000</v>
      </c>
      <c r="AE37" s="87">
        <v>70000</v>
      </c>
      <c r="AF37" s="88"/>
      <c r="AG37" s="87">
        <f>SUM(G37:AE37)</f>
        <v>163000</v>
      </c>
      <c r="AH37" s="110"/>
    </row>
    <row r="38" spans="1:33" s="89" customFormat="1" ht="15.75">
      <c r="A38" s="84"/>
      <c r="B38" s="85" t="s">
        <v>234</v>
      </c>
      <c r="C38" s="86" t="s">
        <v>230</v>
      </c>
      <c r="D38" s="86" t="s">
        <v>231</v>
      </c>
      <c r="E38" s="86" t="s">
        <v>232</v>
      </c>
      <c r="F38" s="86" t="s">
        <v>233</v>
      </c>
      <c r="G38" s="87"/>
      <c r="H38" s="87">
        <v>243000</v>
      </c>
      <c r="I38" s="87"/>
      <c r="J38" s="87"/>
      <c r="K38" s="87"/>
      <c r="L38" s="87"/>
      <c r="M38" s="87"/>
      <c r="N38" s="87"/>
      <c r="O38" s="87"/>
      <c r="P38" s="87">
        <v>30000</v>
      </c>
      <c r="Q38" s="87">
        <v>50000</v>
      </c>
      <c r="R38" s="87"/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7">
        <v>150000</v>
      </c>
      <c r="AF38" s="88"/>
      <c r="AG38" s="87">
        <f>SUM(G38:AE38)</f>
        <v>473000</v>
      </c>
    </row>
    <row r="39" spans="1:33" s="89" customFormat="1" ht="15.75">
      <c r="A39" s="84"/>
      <c r="B39" s="85" t="s">
        <v>235</v>
      </c>
      <c r="C39" s="86" t="s">
        <v>230</v>
      </c>
      <c r="D39" s="86" t="s">
        <v>231</v>
      </c>
      <c r="E39" s="86" t="s">
        <v>232</v>
      </c>
      <c r="F39" s="86" t="s">
        <v>233</v>
      </c>
      <c r="G39" s="87"/>
      <c r="H39" s="87">
        <f>111000+360000</f>
        <v>471000</v>
      </c>
      <c r="I39" s="87"/>
      <c r="J39" s="87"/>
      <c r="K39" s="87"/>
      <c r="L39" s="87">
        <v>5000</v>
      </c>
      <c r="M39" s="87">
        <v>40000</v>
      </c>
      <c r="N39" s="87"/>
      <c r="O39" s="87"/>
      <c r="P39" s="87">
        <f>252000+117000</f>
        <v>369000</v>
      </c>
      <c r="Q39" s="87">
        <f>63200+30000</f>
        <v>93200</v>
      </c>
      <c r="R39" s="87"/>
      <c r="S39" s="87"/>
      <c r="T39" s="87"/>
      <c r="U39" s="87"/>
      <c r="V39" s="87"/>
      <c r="W39" s="87"/>
      <c r="X39" s="87"/>
      <c r="Y39" s="87">
        <v>214600</v>
      </c>
      <c r="Z39" s="87"/>
      <c r="AA39" s="87"/>
      <c r="AB39" s="87"/>
      <c r="AC39" s="87">
        <v>100000</v>
      </c>
      <c r="AD39" s="87">
        <v>162000</v>
      </c>
      <c r="AE39" s="87">
        <v>630300</v>
      </c>
      <c r="AF39" s="88"/>
      <c r="AG39" s="87">
        <f>SUM(G39:AE39)</f>
        <v>2085100</v>
      </c>
    </row>
    <row r="40" spans="1:33" s="89" customFormat="1" ht="15.75">
      <c r="A40" s="84"/>
      <c r="B40" s="85" t="s">
        <v>236</v>
      </c>
      <c r="C40" s="86" t="s">
        <v>237</v>
      </c>
      <c r="D40" s="86" t="s">
        <v>231</v>
      </c>
      <c r="E40" s="86" t="s">
        <v>185</v>
      </c>
      <c r="F40" s="86" t="s">
        <v>186</v>
      </c>
      <c r="G40" s="87">
        <v>205000</v>
      </c>
      <c r="H40" s="87"/>
      <c r="I40" s="87">
        <v>53710</v>
      </c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>
        <v>15400</v>
      </c>
      <c r="AC40" s="87"/>
      <c r="AD40" s="87"/>
      <c r="AE40" s="87"/>
      <c r="AF40" s="88"/>
      <c r="AG40" s="87">
        <f>SUM(G40:AE40)</f>
        <v>274110</v>
      </c>
    </row>
    <row r="41" spans="1:33" s="89" customFormat="1" ht="15.75">
      <c r="A41" s="84"/>
      <c r="B41" s="85"/>
      <c r="C41" s="86"/>
      <c r="D41" s="86"/>
      <c r="E41" s="86"/>
      <c r="F41" s="86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8"/>
      <c r="AG41" s="87"/>
    </row>
    <row r="42" spans="1:34" ht="15.75">
      <c r="A42" s="79">
        <v>5</v>
      </c>
      <c r="B42" s="80" t="s">
        <v>238</v>
      </c>
      <c r="C42" s="81" t="s">
        <v>239</v>
      </c>
      <c r="D42" s="81" t="s">
        <v>180</v>
      </c>
      <c r="E42" s="81" t="s">
        <v>181</v>
      </c>
      <c r="F42" s="81" t="s">
        <v>180</v>
      </c>
      <c r="G42" s="82">
        <f aca="true" t="shared" si="6" ref="G42:AE42">SUM(G43:G44)</f>
        <v>27000</v>
      </c>
      <c r="H42" s="82">
        <f t="shared" si="6"/>
        <v>0</v>
      </c>
      <c r="I42" s="82">
        <f t="shared" si="6"/>
        <v>19000</v>
      </c>
      <c r="J42" s="82">
        <f t="shared" si="6"/>
        <v>0</v>
      </c>
      <c r="K42" s="82">
        <f t="shared" si="6"/>
        <v>0</v>
      </c>
      <c r="L42" s="82">
        <f t="shared" si="6"/>
        <v>0</v>
      </c>
      <c r="M42" s="82">
        <f t="shared" si="6"/>
        <v>0</v>
      </c>
      <c r="N42" s="82">
        <f t="shared" si="6"/>
        <v>0</v>
      </c>
      <c r="O42" s="82">
        <f t="shared" si="6"/>
        <v>0</v>
      </c>
      <c r="P42" s="82">
        <f t="shared" si="6"/>
        <v>0</v>
      </c>
      <c r="Q42" s="82">
        <f t="shared" si="6"/>
        <v>0</v>
      </c>
      <c r="R42" s="82">
        <f t="shared" si="6"/>
        <v>0</v>
      </c>
      <c r="S42" s="82">
        <f t="shared" si="6"/>
        <v>0</v>
      </c>
      <c r="T42" s="82">
        <f t="shared" si="6"/>
        <v>0</v>
      </c>
      <c r="U42" s="82">
        <f t="shared" si="6"/>
        <v>0</v>
      </c>
      <c r="V42" s="82">
        <f t="shared" si="6"/>
        <v>0</v>
      </c>
      <c r="W42" s="82">
        <f t="shared" si="6"/>
        <v>0</v>
      </c>
      <c r="X42" s="82">
        <f t="shared" si="6"/>
        <v>0</v>
      </c>
      <c r="Y42" s="82">
        <f t="shared" si="6"/>
        <v>0</v>
      </c>
      <c r="Z42" s="82">
        <f t="shared" si="6"/>
        <v>0</v>
      </c>
      <c r="AA42" s="82">
        <f t="shared" si="6"/>
        <v>0</v>
      </c>
      <c r="AB42" s="82">
        <f t="shared" si="6"/>
        <v>0</v>
      </c>
      <c r="AC42" s="82">
        <f t="shared" si="6"/>
        <v>0</v>
      </c>
      <c r="AD42" s="82">
        <f t="shared" si="6"/>
        <v>0</v>
      </c>
      <c r="AE42" s="82">
        <f t="shared" si="6"/>
        <v>0</v>
      </c>
      <c r="AF42" s="82"/>
      <c r="AG42" s="82">
        <f>SUM(G42:AE42)</f>
        <v>46000</v>
      </c>
      <c r="AH42" s="112">
        <f>SUM(AG43:AG44)</f>
        <v>46000</v>
      </c>
    </row>
    <row r="43" spans="1:33" s="89" customFormat="1" ht="15.75">
      <c r="A43" s="84"/>
      <c r="B43" s="85" t="s">
        <v>240</v>
      </c>
      <c r="C43" s="86" t="s">
        <v>241</v>
      </c>
      <c r="D43" s="86" t="s">
        <v>60</v>
      </c>
      <c r="E43" s="86" t="s">
        <v>242</v>
      </c>
      <c r="F43" s="86" t="s">
        <v>233</v>
      </c>
      <c r="G43" s="87">
        <v>15000</v>
      </c>
      <c r="H43" s="87"/>
      <c r="I43" s="87">
        <v>14000</v>
      </c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8"/>
      <c r="AG43" s="87">
        <f>SUM(G43:AE43)</f>
        <v>29000</v>
      </c>
    </row>
    <row r="44" spans="1:33" s="89" customFormat="1" ht="15.75">
      <c r="A44" s="84"/>
      <c r="B44" s="85" t="s">
        <v>243</v>
      </c>
      <c r="C44" s="86" t="s">
        <v>244</v>
      </c>
      <c r="D44" s="86" t="s">
        <v>60</v>
      </c>
      <c r="E44" s="86" t="s">
        <v>185</v>
      </c>
      <c r="F44" s="86" t="s">
        <v>186</v>
      </c>
      <c r="G44" s="87">
        <v>12000</v>
      </c>
      <c r="H44" s="87"/>
      <c r="I44" s="87">
        <v>5000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8"/>
      <c r="AG44" s="87">
        <f>SUM(G44:AE44)</f>
        <v>17000</v>
      </c>
    </row>
    <row r="45" spans="1:33" s="89" customFormat="1" ht="15.75">
      <c r="A45" s="84"/>
      <c r="B45" s="85"/>
      <c r="C45" s="86"/>
      <c r="D45" s="86"/>
      <c r="E45" s="86"/>
      <c r="F45" s="86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8"/>
      <c r="AG45" s="87"/>
    </row>
    <row r="46" spans="1:34" s="12" customFormat="1" ht="15.75">
      <c r="A46" s="79">
        <v>6</v>
      </c>
      <c r="B46" s="80" t="s">
        <v>245</v>
      </c>
      <c r="C46" s="81" t="s">
        <v>246</v>
      </c>
      <c r="D46" s="81" t="s">
        <v>180</v>
      </c>
      <c r="E46" s="81" t="s">
        <v>181</v>
      </c>
      <c r="F46" s="81" t="s">
        <v>180</v>
      </c>
      <c r="G46" s="82">
        <f aca="true" t="shared" si="7" ref="G46:AE46">SUM(G47:G52)</f>
        <v>1078400</v>
      </c>
      <c r="H46" s="82">
        <f t="shared" si="7"/>
        <v>2000</v>
      </c>
      <c r="I46" s="82">
        <f t="shared" si="7"/>
        <v>219800</v>
      </c>
      <c r="J46" s="82">
        <f t="shared" si="7"/>
        <v>20000</v>
      </c>
      <c r="K46" s="82">
        <f t="shared" si="7"/>
        <v>21000</v>
      </c>
      <c r="L46" s="82">
        <f t="shared" si="7"/>
        <v>0</v>
      </c>
      <c r="M46" s="82">
        <f t="shared" si="7"/>
        <v>120000</v>
      </c>
      <c r="N46" s="82">
        <f t="shared" si="7"/>
        <v>15000</v>
      </c>
      <c r="O46" s="82">
        <f t="shared" si="7"/>
        <v>0</v>
      </c>
      <c r="P46" s="82">
        <f t="shared" si="7"/>
        <v>1115000</v>
      </c>
      <c r="Q46" s="82">
        <f t="shared" si="7"/>
        <v>96000</v>
      </c>
      <c r="R46" s="82">
        <f t="shared" si="7"/>
        <v>0</v>
      </c>
      <c r="S46" s="82">
        <f t="shared" si="7"/>
        <v>0</v>
      </c>
      <c r="T46" s="82">
        <f t="shared" si="7"/>
        <v>0</v>
      </c>
      <c r="U46" s="82">
        <f t="shared" si="7"/>
        <v>0</v>
      </c>
      <c r="V46" s="82">
        <f t="shared" si="7"/>
        <v>0</v>
      </c>
      <c r="W46" s="82">
        <f t="shared" si="7"/>
        <v>0</v>
      </c>
      <c r="X46" s="82">
        <f t="shared" si="7"/>
        <v>75000</v>
      </c>
      <c r="Y46" s="82">
        <f t="shared" si="7"/>
        <v>70000</v>
      </c>
      <c r="Z46" s="82">
        <f t="shared" si="7"/>
        <v>0</v>
      </c>
      <c r="AA46" s="82">
        <f t="shared" si="7"/>
        <v>25000</v>
      </c>
      <c r="AB46" s="82">
        <f t="shared" si="7"/>
        <v>0</v>
      </c>
      <c r="AC46" s="82">
        <f t="shared" si="7"/>
        <v>90000</v>
      </c>
      <c r="AD46" s="82">
        <f t="shared" si="7"/>
        <v>110000</v>
      </c>
      <c r="AE46" s="82">
        <f t="shared" si="7"/>
        <v>260000</v>
      </c>
      <c r="AF46" s="113"/>
      <c r="AG46" s="82">
        <f aca="true" t="shared" si="8" ref="AG46:AG52">SUM(G46:AE46)</f>
        <v>3317200</v>
      </c>
      <c r="AH46" s="98">
        <f>SUM(AG47:AG52)</f>
        <v>3317200</v>
      </c>
    </row>
    <row r="47" spans="1:34" s="89" customFormat="1" ht="15.75">
      <c r="A47" s="90"/>
      <c r="B47" s="93" t="s">
        <v>247</v>
      </c>
      <c r="C47" s="114" t="s">
        <v>248</v>
      </c>
      <c r="D47" s="114" t="s">
        <v>249</v>
      </c>
      <c r="E47" s="114" t="s">
        <v>250</v>
      </c>
      <c r="F47" s="114" t="s">
        <v>233</v>
      </c>
      <c r="G47" s="91">
        <v>470000</v>
      </c>
      <c r="H47" s="91"/>
      <c r="I47" s="91">
        <v>60000</v>
      </c>
      <c r="J47" s="91">
        <v>15000</v>
      </c>
      <c r="K47" s="91">
        <v>20000</v>
      </c>
      <c r="L47" s="91"/>
      <c r="M47" s="91">
        <v>120000</v>
      </c>
      <c r="N47" s="91">
        <v>15000</v>
      </c>
      <c r="O47" s="91"/>
      <c r="P47" s="91"/>
      <c r="Q47" s="91"/>
      <c r="R47" s="91"/>
      <c r="S47" s="91"/>
      <c r="T47" s="91"/>
      <c r="U47" s="91"/>
      <c r="V47" s="91"/>
      <c r="W47" s="91"/>
      <c r="X47" s="91">
        <v>50000</v>
      </c>
      <c r="Y47" s="91"/>
      <c r="Z47" s="91"/>
      <c r="AA47" s="91">
        <v>20000</v>
      </c>
      <c r="AB47" s="91"/>
      <c r="AC47" s="91"/>
      <c r="AD47" s="91">
        <v>50000</v>
      </c>
      <c r="AE47" s="91">
        <v>100000</v>
      </c>
      <c r="AF47" s="92"/>
      <c r="AG47" s="87">
        <f t="shared" si="8"/>
        <v>920000</v>
      </c>
      <c r="AH47" s="110"/>
    </row>
    <row r="48" spans="1:34" s="89" customFormat="1" ht="15.75">
      <c r="A48" s="90"/>
      <c r="B48" s="93" t="s">
        <v>247</v>
      </c>
      <c r="C48" s="114" t="s">
        <v>251</v>
      </c>
      <c r="D48" s="114" t="s">
        <v>249</v>
      </c>
      <c r="E48" s="114" t="s">
        <v>250</v>
      </c>
      <c r="F48" s="114" t="s">
        <v>233</v>
      </c>
      <c r="G48" s="91">
        <v>380000</v>
      </c>
      <c r="H48" s="91"/>
      <c r="I48" s="91">
        <v>100000</v>
      </c>
      <c r="J48" s="91"/>
      <c r="K48" s="91"/>
      <c r="L48" s="91"/>
      <c r="M48" s="91"/>
      <c r="N48" s="91"/>
      <c r="O48" s="91"/>
      <c r="P48" s="91"/>
      <c r="Q48" s="91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1"/>
      <c r="AC48" s="91">
        <v>60000</v>
      </c>
      <c r="AD48" s="91"/>
      <c r="AE48" s="91">
        <v>100000</v>
      </c>
      <c r="AF48" s="92"/>
      <c r="AG48" s="87">
        <f t="shared" si="8"/>
        <v>640000</v>
      </c>
      <c r="AH48" s="110"/>
    </row>
    <row r="49" spans="1:33" s="89" customFormat="1" ht="15.75">
      <c r="A49" s="84"/>
      <c r="B49" s="85" t="s">
        <v>252</v>
      </c>
      <c r="C49" s="114" t="s">
        <v>248</v>
      </c>
      <c r="D49" s="114" t="s">
        <v>249</v>
      </c>
      <c r="E49" s="114" t="s">
        <v>250</v>
      </c>
      <c r="F49" s="114" t="s">
        <v>233</v>
      </c>
      <c r="G49" s="91"/>
      <c r="H49" s="91"/>
      <c r="I49" s="91"/>
      <c r="J49" s="91">
        <v>3000</v>
      </c>
      <c r="K49" s="91"/>
      <c r="L49" s="91"/>
      <c r="M49" s="91"/>
      <c r="N49" s="91"/>
      <c r="O49" s="91"/>
      <c r="P49" s="91">
        <v>1100000</v>
      </c>
      <c r="Q49" s="91">
        <v>46000</v>
      </c>
      <c r="R49" s="91"/>
      <c r="S49" s="91"/>
      <c r="T49" s="91"/>
      <c r="U49" s="91"/>
      <c r="V49" s="91"/>
      <c r="W49" s="91"/>
      <c r="X49" s="91"/>
      <c r="Y49" s="91">
        <v>30000</v>
      </c>
      <c r="Z49" s="91"/>
      <c r="AA49" s="91"/>
      <c r="AB49" s="91"/>
      <c r="AC49" s="91"/>
      <c r="AD49" s="91">
        <v>50000</v>
      </c>
      <c r="AE49" s="91">
        <v>30000</v>
      </c>
      <c r="AF49" s="92"/>
      <c r="AG49" s="87">
        <f t="shared" si="8"/>
        <v>1259000</v>
      </c>
    </row>
    <row r="50" spans="1:33" s="89" customFormat="1" ht="15.75">
      <c r="A50" s="84"/>
      <c r="B50" s="85" t="s">
        <v>252</v>
      </c>
      <c r="C50" s="114" t="s">
        <v>251</v>
      </c>
      <c r="D50" s="114" t="s">
        <v>249</v>
      </c>
      <c r="E50" s="114" t="s">
        <v>250</v>
      </c>
      <c r="F50" s="114" t="s">
        <v>233</v>
      </c>
      <c r="G50" s="91">
        <v>228400</v>
      </c>
      <c r="H50" s="91">
        <v>2000</v>
      </c>
      <c r="I50" s="91">
        <v>59800</v>
      </c>
      <c r="J50" s="91">
        <v>2000</v>
      </c>
      <c r="K50" s="91">
        <v>1000</v>
      </c>
      <c r="L50" s="91"/>
      <c r="M50" s="91"/>
      <c r="N50" s="91"/>
      <c r="O50" s="91"/>
      <c r="P50" s="91">
        <v>15000</v>
      </c>
      <c r="Q50" s="91">
        <v>50000</v>
      </c>
      <c r="R50" s="91"/>
      <c r="S50" s="91"/>
      <c r="T50" s="91"/>
      <c r="U50" s="91"/>
      <c r="V50" s="91"/>
      <c r="W50" s="91"/>
      <c r="X50" s="91"/>
      <c r="Y50" s="91">
        <v>35000</v>
      </c>
      <c r="Z50" s="91"/>
      <c r="AA50" s="91">
        <v>5000</v>
      </c>
      <c r="AB50" s="91"/>
      <c r="AC50" s="91">
        <v>20000</v>
      </c>
      <c r="AD50" s="91">
        <v>10000</v>
      </c>
      <c r="AE50" s="91">
        <v>30000</v>
      </c>
      <c r="AF50" s="92"/>
      <c r="AG50" s="87">
        <f t="shared" si="8"/>
        <v>458200</v>
      </c>
    </row>
    <row r="51" spans="1:33" s="89" customFormat="1" ht="15.75">
      <c r="A51" s="84"/>
      <c r="B51" s="85" t="s">
        <v>253</v>
      </c>
      <c r="C51" s="114" t="s">
        <v>254</v>
      </c>
      <c r="D51" s="114" t="s">
        <v>249</v>
      </c>
      <c r="E51" s="114" t="s">
        <v>255</v>
      </c>
      <c r="F51" s="114" t="s">
        <v>186</v>
      </c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>
        <v>25000</v>
      </c>
      <c r="Y51" s="91">
        <v>5000</v>
      </c>
      <c r="Z51" s="91"/>
      <c r="AA51" s="91"/>
      <c r="AB51" s="91"/>
      <c r="AC51" s="91">
        <v>10000</v>
      </c>
      <c r="AD51" s="91"/>
      <c r="AE51" s="91"/>
      <c r="AF51" s="92"/>
      <c r="AG51" s="87">
        <f t="shared" si="8"/>
        <v>40000</v>
      </c>
    </row>
    <row r="52" spans="1:33" s="89" customFormat="1" ht="15.75">
      <c r="A52" s="84"/>
      <c r="B52" s="85"/>
      <c r="C52" s="114"/>
      <c r="D52" s="114"/>
      <c r="E52" s="114"/>
      <c r="F52" s="114"/>
      <c r="G52" s="91"/>
      <c r="H52" s="91"/>
      <c r="I52" s="91"/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2"/>
      <c r="AG52" s="87">
        <f t="shared" si="8"/>
        <v>0</v>
      </c>
    </row>
    <row r="53" spans="1:33" s="89" customFormat="1" ht="15.75" hidden="1">
      <c r="A53" s="90"/>
      <c r="B53" s="93"/>
      <c r="C53" s="114"/>
      <c r="D53" s="114"/>
      <c r="E53" s="114"/>
      <c r="F53" s="114"/>
      <c r="G53" s="91"/>
      <c r="H53" s="91"/>
      <c r="I53" s="91"/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2"/>
      <c r="AG53" s="91"/>
    </row>
    <row r="54" spans="1:34" s="89" customFormat="1" ht="15.75" hidden="1">
      <c r="A54" s="115">
        <v>7</v>
      </c>
      <c r="B54" s="116" t="s">
        <v>256</v>
      </c>
      <c r="C54" s="117" t="s">
        <v>257</v>
      </c>
      <c r="D54" s="117" t="s">
        <v>180</v>
      </c>
      <c r="E54" s="117" t="s">
        <v>181</v>
      </c>
      <c r="F54" s="117" t="s">
        <v>180</v>
      </c>
      <c r="G54" s="97">
        <f aca="true" t="shared" si="9" ref="G54:AE54">SUM(G55:G55)</f>
        <v>0</v>
      </c>
      <c r="H54" s="97">
        <f t="shared" si="9"/>
        <v>0</v>
      </c>
      <c r="I54" s="97">
        <f t="shared" si="9"/>
        <v>0</v>
      </c>
      <c r="J54" s="97">
        <f t="shared" si="9"/>
        <v>0</v>
      </c>
      <c r="K54" s="97">
        <f t="shared" si="9"/>
        <v>0</v>
      </c>
      <c r="L54" s="97">
        <f t="shared" si="9"/>
        <v>0</v>
      </c>
      <c r="M54" s="97">
        <f t="shared" si="9"/>
        <v>0</v>
      </c>
      <c r="N54" s="97">
        <f t="shared" si="9"/>
        <v>0</v>
      </c>
      <c r="O54" s="97">
        <f t="shared" si="9"/>
        <v>0</v>
      </c>
      <c r="P54" s="97">
        <f t="shared" si="9"/>
        <v>0</v>
      </c>
      <c r="Q54" s="97">
        <f t="shared" si="9"/>
        <v>0</v>
      </c>
      <c r="R54" s="97">
        <f t="shared" si="9"/>
        <v>0</v>
      </c>
      <c r="S54" s="97">
        <f t="shared" si="9"/>
        <v>0</v>
      </c>
      <c r="T54" s="97">
        <f t="shared" si="9"/>
        <v>0</v>
      </c>
      <c r="U54" s="97">
        <f t="shared" si="9"/>
        <v>0</v>
      </c>
      <c r="V54" s="97">
        <f t="shared" si="9"/>
        <v>0</v>
      </c>
      <c r="W54" s="97">
        <f t="shared" si="9"/>
        <v>0</v>
      </c>
      <c r="X54" s="97">
        <f t="shared" si="9"/>
        <v>0</v>
      </c>
      <c r="Y54" s="97">
        <f t="shared" si="9"/>
        <v>0</v>
      </c>
      <c r="Z54" s="97">
        <f t="shared" si="9"/>
        <v>0</v>
      </c>
      <c r="AA54" s="97">
        <f t="shared" si="9"/>
        <v>0</v>
      </c>
      <c r="AB54" s="97">
        <f t="shared" si="9"/>
        <v>0</v>
      </c>
      <c r="AC54" s="97">
        <f t="shared" si="9"/>
        <v>0</v>
      </c>
      <c r="AD54" s="97">
        <f t="shared" si="9"/>
        <v>0</v>
      </c>
      <c r="AE54" s="97">
        <f t="shared" si="9"/>
        <v>0</v>
      </c>
      <c r="AF54" s="92"/>
      <c r="AG54" s="97">
        <f>SUM(G54:AE54)</f>
        <v>0</v>
      </c>
      <c r="AH54" s="110">
        <f>SUM(AG55:AG55)</f>
        <v>0</v>
      </c>
    </row>
    <row r="55" spans="1:34" s="89" customFormat="1" ht="31.5" hidden="1">
      <c r="A55" s="90"/>
      <c r="B55" s="93" t="s">
        <v>258</v>
      </c>
      <c r="C55" s="114" t="s">
        <v>259</v>
      </c>
      <c r="D55" s="114" t="s">
        <v>249</v>
      </c>
      <c r="E55" s="114" t="s">
        <v>260</v>
      </c>
      <c r="F55" s="114" t="s">
        <v>261</v>
      </c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2"/>
      <c r="AG55" s="87">
        <f>SUM(G55:AE55)</f>
        <v>0</v>
      </c>
      <c r="AH55" s="110"/>
    </row>
    <row r="56" spans="1:33" s="89" customFormat="1" ht="15.75">
      <c r="A56" s="90"/>
      <c r="B56" s="93"/>
      <c r="C56" s="114"/>
      <c r="D56" s="114"/>
      <c r="E56" s="114"/>
      <c r="F56" s="114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2"/>
      <c r="AG56" s="91"/>
    </row>
    <row r="57" spans="1:34" s="89" customFormat="1" ht="31.5">
      <c r="A57" s="115">
        <v>8</v>
      </c>
      <c r="B57" s="116" t="s">
        <v>262</v>
      </c>
      <c r="C57" s="117" t="s">
        <v>263</v>
      </c>
      <c r="D57" s="117" t="s">
        <v>180</v>
      </c>
      <c r="E57" s="117" t="s">
        <v>181</v>
      </c>
      <c r="F57" s="117" t="s">
        <v>180</v>
      </c>
      <c r="G57" s="97">
        <f aca="true" t="shared" si="10" ref="G57:AE57">SUM(G58:G60)</f>
        <v>0</v>
      </c>
      <c r="H57" s="97">
        <f t="shared" si="10"/>
        <v>0</v>
      </c>
      <c r="I57" s="97">
        <f t="shared" si="10"/>
        <v>0</v>
      </c>
      <c r="J57" s="97">
        <f t="shared" si="10"/>
        <v>0</v>
      </c>
      <c r="K57" s="97">
        <f t="shared" si="10"/>
        <v>0</v>
      </c>
      <c r="L57" s="97">
        <f t="shared" si="10"/>
        <v>0</v>
      </c>
      <c r="M57" s="97">
        <f t="shared" si="10"/>
        <v>0</v>
      </c>
      <c r="N57" s="97">
        <f t="shared" si="10"/>
        <v>0</v>
      </c>
      <c r="O57" s="97">
        <f t="shared" si="10"/>
        <v>0</v>
      </c>
      <c r="P57" s="97">
        <f t="shared" si="10"/>
        <v>0</v>
      </c>
      <c r="Q57" s="97">
        <f t="shared" si="10"/>
        <v>0</v>
      </c>
      <c r="R57" s="97">
        <f t="shared" si="10"/>
        <v>0</v>
      </c>
      <c r="S57" s="97">
        <f t="shared" si="10"/>
        <v>0</v>
      </c>
      <c r="T57" s="97">
        <f t="shared" si="10"/>
        <v>0</v>
      </c>
      <c r="U57" s="97">
        <f t="shared" si="10"/>
        <v>365000</v>
      </c>
      <c r="V57" s="97">
        <f t="shared" si="10"/>
        <v>0</v>
      </c>
      <c r="W57" s="97">
        <f t="shared" si="10"/>
        <v>0</v>
      </c>
      <c r="X57" s="97">
        <f t="shared" si="10"/>
        <v>0</v>
      </c>
      <c r="Y57" s="97">
        <f t="shared" si="10"/>
        <v>0</v>
      </c>
      <c r="Z57" s="97">
        <f t="shared" si="10"/>
        <v>0</v>
      </c>
      <c r="AA57" s="97">
        <f t="shared" si="10"/>
        <v>0</v>
      </c>
      <c r="AB57" s="97">
        <f t="shared" si="10"/>
        <v>0</v>
      </c>
      <c r="AC57" s="97">
        <f t="shared" si="10"/>
        <v>0</v>
      </c>
      <c r="AD57" s="97">
        <f t="shared" si="10"/>
        <v>0</v>
      </c>
      <c r="AE57" s="97">
        <f t="shared" si="10"/>
        <v>0</v>
      </c>
      <c r="AF57" s="92"/>
      <c r="AG57" s="97">
        <f>SUM(G57:AE57)</f>
        <v>365000</v>
      </c>
      <c r="AH57" s="110">
        <f>SUM(AG58:AG60)</f>
        <v>365000</v>
      </c>
    </row>
    <row r="58" spans="1:33" s="89" customFormat="1" ht="31.5">
      <c r="A58" s="90"/>
      <c r="B58" s="93" t="s">
        <v>264</v>
      </c>
      <c r="C58" s="114" t="s">
        <v>265</v>
      </c>
      <c r="D58" s="114" t="s">
        <v>184</v>
      </c>
      <c r="E58" s="114" t="s">
        <v>266</v>
      </c>
      <c r="F58" s="114" t="s">
        <v>267</v>
      </c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>
        <v>165000</v>
      </c>
      <c r="V58" s="91"/>
      <c r="W58" s="91"/>
      <c r="X58" s="91"/>
      <c r="Y58" s="91"/>
      <c r="Z58" s="91"/>
      <c r="AA58" s="91"/>
      <c r="AB58" s="91"/>
      <c r="AC58" s="91"/>
      <c r="AD58" s="91"/>
      <c r="AE58" s="91"/>
      <c r="AF58" s="92"/>
      <c r="AG58" s="87">
        <f>SUM(G58:AE58)</f>
        <v>165000</v>
      </c>
    </row>
    <row r="59" spans="1:33" s="89" customFormat="1" ht="62.25" customHeight="1">
      <c r="A59" s="90"/>
      <c r="B59" s="118" t="s">
        <v>268</v>
      </c>
      <c r="C59" s="114" t="s">
        <v>265</v>
      </c>
      <c r="D59" s="114" t="s">
        <v>184</v>
      </c>
      <c r="E59" s="114" t="s">
        <v>269</v>
      </c>
      <c r="F59" s="114" t="s">
        <v>267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>
        <v>200000</v>
      </c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2"/>
      <c r="AG59" s="87">
        <f>SUM(G59:AE59)</f>
        <v>200000</v>
      </c>
    </row>
    <row r="60" spans="1:33" s="89" customFormat="1" ht="78.75" hidden="1">
      <c r="A60" s="90"/>
      <c r="B60" s="93" t="s">
        <v>270</v>
      </c>
      <c r="C60" s="114" t="s">
        <v>271</v>
      </c>
      <c r="D60" s="114" t="s">
        <v>184</v>
      </c>
      <c r="E60" s="114" t="s">
        <v>272</v>
      </c>
      <c r="F60" s="114" t="s">
        <v>273</v>
      </c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1"/>
      <c r="AF60" s="92"/>
      <c r="AG60" s="87">
        <f>SUM(G60:AE60)</f>
        <v>0</v>
      </c>
    </row>
    <row r="61" spans="1:34" s="12" customFormat="1" ht="15.75">
      <c r="A61" s="94"/>
      <c r="B61" s="119" t="s">
        <v>274</v>
      </c>
      <c r="C61" s="120"/>
      <c r="D61" s="120"/>
      <c r="E61" s="120"/>
      <c r="F61" s="121"/>
      <c r="G61" s="104">
        <f aca="true" t="shared" si="11" ref="G61:AE61">G16+G22+G36+G46+G54+G42+G27+G57</f>
        <v>2575300</v>
      </c>
      <c r="H61" s="104">
        <f t="shared" si="11"/>
        <v>718000</v>
      </c>
      <c r="I61" s="104">
        <f t="shared" si="11"/>
        <v>606310</v>
      </c>
      <c r="J61" s="104">
        <f t="shared" si="11"/>
        <v>88000</v>
      </c>
      <c r="K61" s="104">
        <f t="shared" si="11"/>
        <v>29500</v>
      </c>
      <c r="L61" s="104">
        <f t="shared" si="11"/>
        <v>5000</v>
      </c>
      <c r="M61" s="104">
        <f t="shared" si="11"/>
        <v>215000</v>
      </c>
      <c r="N61" s="104">
        <f t="shared" si="11"/>
        <v>25000</v>
      </c>
      <c r="O61" s="104">
        <f t="shared" si="11"/>
        <v>0</v>
      </c>
      <c r="P61" s="104">
        <f t="shared" si="11"/>
        <v>1544000</v>
      </c>
      <c r="Q61" s="104">
        <f t="shared" si="11"/>
        <v>291200</v>
      </c>
      <c r="R61" s="104">
        <f t="shared" si="11"/>
        <v>0</v>
      </c>
      <c r="S61" s="104">
        <f t="shared" si="11"/>
        <v>0</v>
      </c>
      <c r="T61" s="104">
        <f t="shared" si="11"/>
        <v>0</v>
      </c>
      <c r="U61" s="104">
        <f t="shared" si="11"/>
        <v>365000</v>
      </c>
      <c r="V61" s="104">
        <f t="shared" si="11"/>
        <v>0</v>
      </c>
      <c r="W61" s="104">
        <f t="shared" si="11"/>
        <v>0</v>
      </c>
      <c r="X61" s="104">
        <f t="shared" si="11"/>
        <v>98500</v>
      </c>
      <c r="Y61" s="104">
        <f t="shared" si="11"/>
        <v>314600</v>
      </c>
      <c r="Z61" s="104">
        <f t="shared" si="11"/>
        <v>0</v>
      </c>
      <c r="AA61" s="104">
        <f t="shared" si="11"/>
        <v>25000</v>
      </c>
      <c r="AB61" s="104">
        <f t="shared" si="11"/>
        <v>15400</v>
      </c>
      <c r="AC61" s="104">
        <f t="shared" si="11"/>
        <v>250000</v>
      </c>
      <c r="AD61" s="104">
        <f t="shared" si="11"/>
        <v>383000</v>
      </c>
      <c r="AE61" s="104">
        <f t="shared" si="11"/>
        <v>1210300</v>
      </c>
      <c r="AF61" s="104" t="str">
        <f>"#REF!+AF36+AF16"</f>
        <v>#REF!+AF36+AF16</v>
      </c>
      <c r="AG61" s="104">
        <f>AG36+AG16+AG33+AG27+AG22+AG46+AG54+AG42+AG57</f>
        <v>8759110</v>
      </c>
      <c r="AH61" s="122">
        <f>SUM(AH16:AH59)</f>
        <v>8759110</v>
      </c>
    </row>
    <row r="62" spans="1:47" ht="15.75">
      <c r="A62" s="123"/>
      <c r="B62" s="124"/>
      <c r="C62" s="125"/>
      <c r="D62" s="125"/>
      <c r="E62" s="125"/>
      <c r="F62" s="126"/>
      <c r="G62" s="126"/>
      <c r="H62" s="180" t="s">
        <v>275</v>
      </c>
      <c r="I62" s="180"/>
      <c r="J62" s="180"/>
      <c r="K62" s="180"/>
      <c r="L62" s="180"/>
      <c r="M62" s="180"/>
      <c r="N62" s="180"/>
      <c r="O62" s="126"/>
      <c r="P62" s="126"/>
      <c r="Q62" s="126"/>
      <c r="R62" s="126"/>
      <c r="S62" s="126"/>
      <c r="T62" s="126"/>
      <c r="U62" s="126"/>
      <c r="V62" s="126"/>
      <c r="W62" s="126"/>
      <c r="X62" s="126"/>
      <c r="Y62" s="126"/>
      <c r="Z62" s="126"/>
      <c r="AA62" s="126"/>
      <c r="AB62" s="126"/>
      <c r="AC62" s="126"/>
      <c r="AD62" s="126"/>
      <c r="AE62" s="126"/>
      <c r="AF62" s="125"/>
      <c r="AG62" s="126"/>
      <c r="AH62" s="89"/>
      <c r="AI62" s="89"/>
      <c r="AJ62" s="89"/>
      <c r="AK62" s="89"/>
      <c r="AL62" s="89"/>
      <c r="AM62" s="89"/>
      <c r="AN62" s="89"/>
      <c r="AO62" s="89"/>
      <c r="AP62" s="89"/>
      <c r="AQ62" s="89"/>
      <c r="AR62" s="89"/>
      <c r="AS62" s="89"/>
      <c r="AT62" s="89"/>
      <c r="AU62" s="89"/>
    </row>
    <row r="63" spans="1:47" ht="15.75">
      <c r="A63" s="127"/>
      <c r="B63" s="128"/>
      <c r="C63" s="129"/>
      <c r="D63" s="129"/>
      <c r="E63" s="129"/>
      <c r="F63" s="130"/>
      <c r="G63" s="130"/>
      <c r="H63" s="180"/>
      <c r="I63" s="180"/>
      <c r="J63" s="180"/>
      <c r="K63" s="180"/>
      <c r="L63" s="180"/>
      <c r="M63" s="180"/>
      <c r="N63" s="180"/>
      <c r="O63" s="130"/>
      <c r="P63" s="130"/>
      <c r="Q63" s="130"/>
      <c r="R63" s="130"/>
      <c r="S63" s="130"/>
      <c r="T63" s="130"/>
      <c r="U63" s="130"/>
      <c r="V63" s="130"/>
      <c r="W63" s="130"/>
      <c r="X63" s="130"/>
      <c r="Y63" s="130"/>
      <c r="Z63" s="130"/>
      <c r="AA63" s="130"/>
      <c r="AB63" s="130"/>
      <c r="AC63" s="130"/>
      <c r="AD63" s="130"/>
      <c r="AE63" s="130"/>
      <c r="AF63" s="129"/>
      <c r="AG63" s="131">
        <f>SUM(G61:AE61)</f>
        <v>8759110</v>
      </c>
      <c r="AH63" s="132"/>
      <c r="AI63" s="132"/>
      <c r="AJ63" s="132"/>
      <c r="AK63" s="132"/>
      <c r="AL63" s="132"/>
      <c r="AM63" s="132"/>
      <c r="AN63" s="132"/>
      <c r="AO63" s="89"/>
      <c r="AP63" s="89"/>
      <c r="AQ63" s="89"/>
      <c r="AR63" s="89"/>
      <c r="AS63" s="89"/>
      <c r="AT63" s="89"/>
      <c r="AU63" s="89"/>
    </row>
    <row r="64" spans="1:47" ht="15.75">
      <c r="A64" s="127"/>
      <c r="B64" s="128"/>
      <c r="C64" s="129"/>
      <c r="D64" s="129"/>
      <c r="E64" s="129"/>
      <c r="F64" s="130"/>
      <c r="G64" s="131"/>
      <c r="H64" s="181" t="s">
        <v>276</v>
      </c>
      <c r="I64" s="181"/>
      <c r="J64" s="181"/>
      <c r="K64" s="181"/>
      <c r="L64" s="181"/>
      <c r="M64" s="181"/>
      <c r="N64" s="181"/>
      <c r="O64" s="130"/>
      <c r="P64" s="130"/>
      <c r="Q64" s="130"/>
      <c r="R64" s="130"/>
      <c r="S64" s="130"/>
      <c r="T64" s="130"/>
      <c r="U64" s="130"/>
      <c r="V64" s="130"/>
      <c r="W64" s="130"/>
      <c r="X64" s="130"/>
      <c r="Y64" s="130"/>
      <c r="Z64" s="130"/>
      <c r="AA64" s="130"/>
      <c r="AB64" s="130"/>
      <c r="AC64" s="130"/>
      <c r="AD64" s="130"/>
      <c r="AE64" s="130"/>
      <c r="AF64" s="129"/>
      <c r="AG64" s="130"/>
      <c r="AH64" s="132"/>
      <c r="AI64" s="132"/>
      <c r="AJ64" s="132"/>
      <c r="AK64" s="132"/>
      <c r="AL64" s="132"/>
      <c r="AM64" s="132"/>
      <c r="AN64" s="132"/>
      <c r="AO64" s="89"/>
      <c r="AP64" s="89"/>
      <c r="AQ64" s="89"/>
      <c r="AR64" s="89"/>
      <c r="AS64" s="89"/>
      <c r="AT64" s="89"/>
      <c r="AU64" s="89"/>
    </row>
    <row r="65" spans="1:47" ht="15.75">
      <c r="A65" s="127"/>
      <c r="B65" s="129"/>
      <c r="C65" s="129"/>
      <c r="D65" s="129"/>
      <c r="E65" s="129"/>
      <c r="F65" s="130"/>
      <c r="G65" s="130"/>
      <c r="H65" s="181" t="s">
        <v>277</v>
      </c>
      <c r="I65" s="181"/>
      <c r="J65" s="181"/>
      <c r="K65" s="181"/>
      <c r="L65" s="181"/>
      <c r="M65" s="181"/>
      <c r="N65" s="181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29"/>
      <c r="AG65" s="130"/>
      <c r="AH65" s="132"/>
      <c r="AI65" s="132"/>
      <c r="AJ65" s="132"/>
      <c r="AK65" s="132"/>
      <c r="AL65" s="132"/>
      <c r="AM65" s="132"/>
      <c r="AN65" s="132"/>
      <c r="AO65" s="89"/>
      <c r="AP65" s="89"/>
      <c r="AQ65" s="89"/>
      <c r="AR65" s="89"/>
      <c r="AS65" s="89"/>
      <c r="AT65" s="89"/>
      <c r="AU65" s="89"/>
    </row>
    <row r="66" spans="1:47" ht="18.75">
      <c r="A66" s="182"/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89"/>
      <c r="AI66" s="89"/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</row>
    <row r="67" spans="1:47" s="12" customFormat="1" ht="15.75">
      <c r="A67" s="133"/>
      <c r="B67" s="134"/>
      <c r="C67" s="135"/>
      <c r="D67" s="135"/>
      <c r="E67" s="135"/>
      <c r="F67" s="135"/>
      <c r="G67" s="135"/>
      <c r="H67" s="135"/>
      <c r="I67" s="135"/>
      <c r="J67" s="135"/>
      <c r="K67" s="135"/>
      <c r="L67" s="135"/>
      <c r="M67" s="135"/>
      <c r="N67" s="135"/>
      <c r="O67" s="135"/>
      <c r="P67" s="135"/>
      <c r="Q67" s="135"/>
      <c r="R67" s="135"/>
      <c r="S67" s="135"/>
      <c r="T67" s="135"/>
      <c r="U67" s="135"/>
      <c r="V67" s="135"/>
      <c r="W67" s="135"/>
      <c r="X67" s="135"/>
      <c r="Y67" s="135"/>
      <c r="Z67" s="135"/>
      <c r="AA67" s="135"/>
      <c r="AB67" s="135"/>
      <c r="AC67" s="135"/>
      <c r="AD67" s="135"/>
      <c r="AE67" s="135"/>
      <c r="AF67" s="134"/>
      <c r="AG67" s="135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</row>
    <row r="68" spans="1:47" ht="15.75">
      <c r="A68" s="133"/>
      <c r="B68" s="134"/>
      <c r="C68" s="135"/>
      <c r="D68" s="135"/>
      <c r="E68" s="135"/>
      <c r="F68" s="135"/>
      <c r="G68" s="135"/>
      <c r="H68" s="135"/>
      <c r="I68" s="135"/>
      <c r="J68" s="135"/>
      <c r="K68" s="135"/>
      <c r="L68" s="135"/>
      <c r="M68" s="135"/>
      <c r="N68" s="135"/>
      <c r="O68" s="135"/>
      <c r="P68" s="135"/>
      <c r="Q68" s="135"/>
      <c r="R68" s="135"/>
      <c r="S68" s="135"/>
      <c r="T68" s="135"/>
      <c r="U68" s="135"/>
      <c r="V68" s="135"/>
      <c r="W68" s="135"/>
      <c r="X68" s="135"/>
      <c r="Y68" s="135"/>
      <c r="Z68" s="135"/>
      <c r="AA68" s="135"/>
      <c r="AB68" s="135"/>
      <c r="AC68" s="135"/>
      <c r="AD68" s="135"/>
      <c r="AE68" s="135"/>
      <c r="AF68" s="134"/>
      <c r="AG68" s="135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</row>
    <row r="69" spans="1:47" ht="15.75">
      <c r="A69" s="133"/>
      <c r="B69" s="136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  <c r="N69" s="135"/>
      <c r="O69" s="135"/>
      <c r="P69" s="135"/>
      <c r="Q69" s="135"/>
      <c r="R69" s="135"/>
      <c r="S69" s="135"/>
      <c r="T69" s="135"/>
      <c r="U69" s="135"/>
      <c r="V69" s="135"/>
      <c r="W69" s="135"/>
      <c r="X69" s="135"/>
      <c r="Y69" s="135"/>
      <c r="Z69" s="135"/>
      <c r="AA69" s="135"/>
      <c r="AB69" s="135"/>
      <c r="AC69" s="135"/>
      <c r="AD69" s="135"/>
      <c r="AE69" s="135"/>
      <c r="AF69" s="134"/>
      <c r="AG69" s="135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</row>
    <row r="70" spans="1:47" ht="46.5" customHeight="1">
      <c r="A70" s="133"/>
      <c r="B70" s="136"/>
      <c r="C70" s="135"/>
      <c r="D70" s="135"/>
      <c r="E70" s="137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4"/>
      <c r="AG70" s="135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</row>
    <row r="71" spans="1:47" ht="15.75">
      <c r="A71" s="133"/>
      <c r="B71" s="136"/>
      <c r="C71" s="135"/>
      <c r="D71" s="135"/>
      <c r="E71" s="137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4"/>
      <c r="AG71" s="135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</row>
    <row r="72" spans="1:47" ht="15.75">
      <c r="A72" s="183"/>
      <c r="B72" s="183"/>
      <c r="C72" s="134"/>
      <c r="D72" s="134"/>
      <c r="E72" s="138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4"/>
      <c r="AG72" s="135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</row>
    <row r="73" spans="1:47" ht="15.75">
      <c r="A73" s="139"/>
      <c r="B73" s="140"/>
      <c r="C73" s="140"/>
      <c r="D73" s="140"/>
      <c r="E73" s="141"/>
      <c r="F73" s="142"/>
      <c r="G73" s="142"/>
      <c r="H73" s="142"/>
      <c r="I73" s="142"/>
      <c r="J73" s="142"/>
      <c r="K73" s="142"/>
      <c r="L73" s="142"/>
      <c r="M73" s="142"/>
      <c r="N73" s="142"/>
      <c r="O73" s="142"/>
      <c r="P73" s="142"/>
      <c r="Q73" s="142"/>
      <c r="R73" s="142"/>
      <c r="S73" s="142"/>
      <c r="T73" s="142"/>
      <c r="U73" s="142"/>
      <c r="V73" s="142"/>
      <c r="W73" s="142"/>
      <c r="X73" s="142"/>
      <c r="Y73" s="142"/>
      <c r="Z73" s="142"/>
      <c r="AA73" s="142"/>
      <c r="AB73" s="142"/>
      <c r="AC73" s="142"/>
      <c r="AD73" s="142"/>
      <c r="AE73" s="142"/>
      <c r="AF73" s="140"/>
      <c r="AG73" s="142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</row>
    <row r="74" spans="1:33" ht="15.75">
      <c r="A74" s="143"/>
      <c r="B74" s="144"/>
      <c r="C74" s="144"/>
      <c r="D74" s="144"/>
      <c r="E74" s="145"/>
      <c r="F74" s="146"/>
      <c r="G74" s="146"/>
      <c r="H74" s="146"/>
      <c r="I74" s="146"/>
      <c r="J74" s="146"/>
      <c r="K74" s="146"/>
      <c r="L74" s="146"/>
      <c r="M74" s="146"/>
      <c r="N74" s="146"/>
      <c r="O74" s="146"/>
      <c r="P74" s="146"/>
      <c r="Q74" s="146"/>
      <c r="R74" s="146"/>
      <c r="S74" s="146"/>
      <c r="T74" s="146"/>
      <c r="U74" s="146"/>
      <c r="V74" s="146"/>
      <c r="W74" s="146"/>
      <c r="X74" s="146"/>
      <c r="Y74" s="146"/>
      <c r="Z74" s="146"/>
      <c r="AA74" s="146"/>
      <c r="AB74" s="146"/>
      <c r="AC74" s="146"/>
      <c r="AD74" s="146"/>
      <c r="AE74" s="146"/>
      <c r="AF74" s="144"/>
      <c r="AG74" s="146"/>
    </row>
    <row r="75" spans="1:33" ht="15.75">
      <c r="A75" s="143"/>
      <c r="B75" s="144"/>
      <c r="C75" s="144"/>
      <c r="D75" s="144"/>
      <c r="E75" s="145"/>
      <c r="F75" s="146"/>
      <c r="G75" s="146"/>
      <c r="H75" s="146"/>
      <c r="I75" s="146"/>
      <c r="J75" s="146"/>
      <c r="K75" s="146"/>
      <c r="L75" s="146"/>
      <c r="M75" s="146"/>
      <c r="N75" s="146"/>
      <c r="O75" s="146"/>
      <c r="P75" s="146"/>
      <c r="Q75" s="146"/>
      <c r="R75" s="146"/>
      <c r="S75" s="146"/>
      <c r="T75" s="146"/>
      <c r="U75" s="146"/>
      <c r="V75" s="146"/>
      <c r="W75" s="146"/>
      <c r="X75" s="146"/>
      <c r="Y75" s="146"/>
      <c r="Z75" s="146"/>
      <c r="AA75" s="146"/>
      <c r="AB75" s="146"/>
      <c r="AC75" s="146"/>
      <c r="AD75" s="146"/>
      <c r="AE75" s="146"/>
      <c r="AF75" s="144"/>
      <c r="AG75" s="146"/>
    </row>
    <row r="76" spans="1:33" ht="15.75">
      <c r="A76" s="143"/>
      <c r="B76" s="144"/>
      <c r="C76" s="144"/>
      <c r="D76" s="144"/>
      <c r="E76" s="145"/>
      <c r="F76" s="146"/>
      <c r="G76" s="146"/>
      <c r="H76" s="146"/>
      <c r="I76" s="146"/>
      <c r="J76" s="146"/>
      <c r="K76" s="146"/>
      <c r="L76" s="146"/>
      <c r="M76" s="146"/>
      <c r="N76" s="146"/>
      <c r="O76" s="146"/>
      <c r="P76" s="146"/>
      <c r="Q76" s="146"/>
      <c r="R76" s="146"/>
      <c r="S76" s="146"/>
      <c r="T76" s="146"/>
      <c r="U76" s="146"/>
      <c r="V76" s="146"/>
      <c r="W76" s="146"/>
      <c r="X76" s="146"/>
      <c r="Y76" s="146"/>
      <c r="Z76" s="146"/>
      <c r="AA76" s="146"/>
      <c r="AB76" s="146"/>
      <c r="AC76" s="146"/>
      <c r="AD76" s="146"/>
      <c r="AE76" s="146"/>
      <c r="AF76" s="144"/>
      <c r="AG76" s="144"/>
    </row>
    <row r="77" spans="1:33" ht="15.75">
      <c r="A77" s="143"/>
      <c r="B77" s="144"/>
      <c r="C77" s="144"/>
      <c r="D77" s="144"/>
      <c r="E77" s="145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4"/>
      <c r="AG77" s="144"/>
    </row>
    <row r="78" spans="1:33" ht="15.75">
      <c r="A78" s="143"/>
      <c r="B78" s="144"/>
      <c r="C78" s="144"/>
      <c r="D78" s="144"/>
      <c r="E78" s="145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4"/>
      <c r="AG78" s="144"/>
    </row>
    <row r="79" spans="1:33" ht="15.75">
      <c r="A79" s="143"/>
      <c r="B79" s="144"/>
      <c r="C79" s="144"/>
      <c r="D79" s="144"/>
      <c r="E79" s="145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4"/>
      <c r="AG79" s="144"/>
    </row>
    <row r="80" spans="1:33" ht="15.75">
      <c r="A80" s="143"/>
      <c r="B80" s="144"/>
      <c r="C80" s="144"/>
      <c r="D80" s="144"/>
      <c r="E80" s="145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4"/>
      <c r="AG80" s="144"/>
    </row>
    <row r="81" spans="1:33" ht="15.75">
      <c r="A81" s="143"/>
      <c r="B81" s="144"/>
      <c r="C81" s="144"/>
      <c r="D81" s="144"/>
      <c r="E81" s="145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4"/>
      <c r="AG81" s="144"/>
    </row>
    <row r="82" spans="1:33" ht="15.75">
      <c r="A82" s="143"/>
      <c r="B82" s="144"/>
      <c r="C82" s="144"/>
      <c r="D82" s="144"/>
      <c r="E82" s="145"/>
      <c r="F82" s="144"/>
      <c r="G82" s="144"/>
      <c r="H82" s="144"/>
      <c r="I82" s="144"/>
      <c r="J82" s="144"/>
      <c r="K82" s="144"/>
      <c r="L82" s="144"/>
      <c r="M82" s="144"/>
      <c r="N82" s="144"/>
      <c r="O82" s="144"/>
      <c r="P82" s="144"/>
      <c r="Q82" s="144"/>
      <c r="R82" s="144"/>
      <c r="S82" s="144"/>
      <c r="T82" s="144"/>
      <c r="U82" s="144"/>
      <c r="V82" s="144"/>
      <c r="W82" s="144"/>
      <c r="X82" s="144"/>
      <c r="Y82" s="144"/>
      <c r="Z82" s="144"/>
      <c r="AA82" s="144"/>
      <c r="AB82" s="144"/>
      <c r="AC82" s="144"/>
      <c r="AD82" s="144"/>
      <c r="AE82" s="144"/>
      <c r="AF82" s="144"/>
      <c r="AG82" s="144"/>
    </row>
    <row r="83" spans="1:33" ht="15.75">
      <c r="A83" s="143"/>
      <c r="B83" s="144"/>
      <c r="C83" s="144"/>
      <c r="D83" s="144"/>
      <c r="E83" s="145"/>
      <c r="F83" s="144"/>
      <c r="G83" s="144"/>
      <c r="H83" s="144"/>
      <c r="I83" s="144"/>
      <c r="J83" s="144"/>
      <c r="K83" s="144"/>
      <c r="L83" s="144"/>
      <c r="M83" s="144"/>
      <c r="N83" s="144"/>
      <c r="O83" s="144"/>
      <c r="P83" s="144"/>
      <c r="Q83" s="144"/>
      <c r="R83" s="144"/>
      <c r="S83" s="144"/>
      <c r="T83" s="144"/>
      <c r="U83" s="144"/>
      <c r="V83" s="144"/>
      <c r="W83" s="144"/>
      <c r="X83" s="144"/>
      <c r="Y83" s="144"/>
      <c r="Z83" s="144"/>
      <c r="AA83" s="144"/>
      <c r="AB83" s="144"/>
      <c r="AC83" s="144"/>
      <c r="AD83" s="144"/>
      <c r="AE83" s="144"/>
      <c r="AF83" s="144"/>
      <c r="AG83" s="144"/>
    </row>
    <row r="84" spans="1:33" ht="15.75">
      <c r="A84" s="143"/>
      <c r="B84" s="144"/>
      <c r="C84" s="144"/>
      <c r="D84" s="144"/>
      <c r="E84" s="145"/>
      <c r="F84" s="144"/>
      <c r="G84" s="144"/>
      <c r="H84" s="144"/>
      <c r="I84" s="144"/>
      <c r="J84" s="144"/>
      <c r="K84" s="144"/>
      <c r="L84" s="144"/>
      <c r="M84" s="144"/>
      <c r="N84" s="144"/>
      <c r="O84" s="144"/>
      <c r="P84" s="144"/>
      <c r="Q84" s="144"/>
      <c r="R84" s="144"/>
      <c r="S84" s="144"/>
      <c r="T84" s="144"/>
      <c r="U84" s="144"/>
      <c r="V84" s="144"/>
      <c r="W84" s="144"/>
      <c r="X84" s="144"/>
      <c r="Y84" s="144"/>
      <c r="Z84" s="144"/>
      <c r="AA84" s="144"/>
      <c r="AB84" s="144"/>
      <c r="AC84" s="144"/>
      <c r="AD84" s="144"/>
      <c r="AE84" s="144"/>
      <c r="AF84" s="144"/>
      <c r="AG84" s="144"/>
    </row>
    <row r="85" spans="1:33" ht="24.75" customHeight="1">
      <c r="A85" s="143"/>
      <c r="B85" s="144"/>
      <c r="C85" s="144"/>
      <c r="D85" s="144"/>
      <c r="E85" s="147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</row>
    <row r="86" spans="1:33" ht="15.75">
      <c r="A86" s="143"/>
      <c r="B86" s="144"/>
      <c r="C86" s="144"/>
      <c r="D86" s="144"/>
      <c r="E86" s="144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</row>
    <row r="87" spans="1:33" ht="15.75">
      <c r="A87" s="143"/>
      <c r="B87" s="144"/>
      <c r="C87" s="144"/>
      <c r="D87" s="144"/>
      <c r="E87" s="144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</row>
    <row r="88" spans="1:33" ht="15.75">
      <c r="A88" s="143"/>
      <c r="B88" s="144"/>
      <c r="C88" s="144"/>
      <c r="D88" s="144"/>
      <c r="E88" s="144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</row>
    <row r="89" spans="1:33" ht="15.75">
      <c r="A89" s="143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</row>
    <row r="90" spans="1:33" ht="15.75">
      <c r="A90" s="143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</row>
    <row r="91" spans="1:33" ht="15.75">
      <c r="A91" s="143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</row>
    <row r="92" spans="1:33" ht="15.75">
      <c r="A92" s="143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</row>
    <row r="93" spans="1:33" ht="15.75">
      <c r="A93" s="143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</row>
    <row r="94" spans="1:33" ht="15.75">
      <c r="A94" s="143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</row>
    <row r="95" spans="1:33" ht="15.75">
      <c r="A95" s="143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</row>
    <row r="96" spans="1:33" ht="15.75">
      <c r="A96" s="143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</row>
    <row r="97" spans="1:33" ht="12.75">
      <c r="A97" s="148"/>
      <c r="B97" s="149"/>
      <c r="C97" s="149"/>
      <c r="D97" s="149"/>
      <c r="E97" s="149"/>
      <c r="F97" s="149"/>
      <c r="G97" s="149"/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  <c r="T97" s="149"/>
      <c r="U97" s="149"/>
      <c r="V97" s="149"/>
      <c r="W97" s="149"/>
      <c r="X97" s="149"/>
      <c r="Y97" s="149"/>
      <c r="Z97" s="149"/>
      <c r="AA97" s="149"/>
      <c r="AB97" s="149"/>
      <c r="AC97" s="149"/>
      <c r="AD97" s="149"/>
      <c r="AE97" s="149"/>
      <c r="AF97" s="149"/>
      <c r="AG97" s="149"/>
    </row>
    <row r="98" spans="1:33" ht="12.75">
      <c r="A98" s="148"/>
      <c r="B98" s="149"/>
      <c r="C98" s="149"/>
      <c r="D98" s="149"/>
      <c r="E98" s="149"/>
      <c r="F98" s="149"/>
      <c r="G98" s="149"/>
      <c r="H98" s="149"/>
      <c r="I98" s="149"/>
      <c r="J98" s="149"/>
      <c r="K98" s="149"/>
      <c r="L98" s="149"/>
      <c r="M98" s="149"/>
      <c r="N98" s="149"/>
      <c r="O98" s="149"/>
      <c r="P98" s="149"/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149"/>
      <c r="AE98" s="149"/>
      <c r="AF98" s="149"/>
      <c r="AG98" s="149"/>
    </row>
    <row r="99" spans="1:33" ht="12.75">
      <c r="A99" s="148"/>
      <c r="B99" s="149"/>
      <c r="C99" s="149"/>
      <c r="D99" s="149"/>
      <c r="E99" s="149"/>
      <c r="F99" s="149"/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  <c r="T99" s="149"/>
      <c r="U99" s="149"/>
      <c r="V99" s="149"/>
      <c r="W99" s="149"/>
      <c r="X99" s="149"/>
      <c r="Y99" s="149"/>
      <c r="Z99" s="149"/>
      <c r="AA99" s="149"/>
      <c r="AB99" s="149"/>
      <c r="AC99" s="149"/>
      <c r="AD99" s="149"/>
      <c r="AE99" s="149"/>
      <c r="AF99" s="149"/>
      <c r="AG99" s="149"/>
    </row>
    <row r="100" spans="1:33" ht="12.75">
      <c r="A100" s="148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</row>
    <row r="101" spans="1:33" ht="12.75">
      <c r="A101" s="148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</row>
    <row r="102" spans="1:33" ht="12.75">
      <c r="A102" s="148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50"/>
    </row>
    <row r="103" spans="1:33" ht="12.75">
      <c r="A103" s="148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50"/>
    </row>
    <row r="104" spans="1:33" ht="12.75">
      <c r="A104" s="148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50"/>
    </row>
    <row r="105" spans="1:33" ht="12.75">
      <c r="A105" s="148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50"/>
    </row>
    <row r="106" spans="1:33" ht="12.75">
      <c r="A106" s="148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50"/>
    </row>
    <row r="107" spans="1:33" ht="12.75">
      <c r="A107" s="148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50"/>
    </row>
    <row r="108" spans="1:33" ht="12.75">
      <c r="A108" s="148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50"/>
    </row>
    <row r="109" spans="1:33" ht="12.75">
      <c r="A109" s="148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50"/>
    </row>
    <row r="110" spans="1:33" ht="12.75">
      <c r="A110" s="148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50"/>
    </row>
    <row r="111" spans="1:33" ht="12.75">
      <c r="A111" s="148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50"/>
    </row>
    <row r="112" spans="1:33" ht="12.75">
      <c r="A112" s="148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50"/>
    </row>
    <row r="113" spans="1:33" ht="12.75">
      <c r="A113" s="148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50"/>
    </row>
    <row r="114" spans="1:33" ht="12.75">
      <c r="A114" s="148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50"/>
    </row>
    <row r="115" spans="1:33" ht="12.75">
      <c r="A115" s="148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50"/>
    </row>
    <row r="116" spans="1:33" ht="12.75">
      <c r="A116" s="148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50"/>
    </row>
    <row r="117" spans="1:33" ht="12.75">
      <c r="A117" s="148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50"/>
    </row>
    <row r="118" spans="1:33" ht="12.75">
      <c r="A118" s="148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50"/>
    </row>
    <row r="119" spans="1:33" ht="12.75">
      <c r="A119" s="148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50"/>
    </row>
    <row r="120" spans="1:33" ht="12.75">
      <c r="A120" s="148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50"/>
    </row>
    <row r="121" spans="1:33" ht="12.75">
      <c r="A121" s="148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50"/>
    </row>
    <row r="122" spans="1:33" ht="12.75">
      <c r="A122" s="148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50"/>
    </row>
    <row r="123" spans="1:33" ht="12.75">
      <c r="A123" s="148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50"/>
    </row>
    <row r="124" spans="1:33" ht="12.75">
      <c r="A124" s="148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50"/>
    </row>
    <row r="125" spans="1:33" ht="12.75">
      <c r="A125" s="148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50"/>
    </row>
    <row r="126" spans="1:33" ht="12.75">
      <c r="A126" s="148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50"/>
    </row>
    <row r="127" spans="1:33" ht="12.75">
      <c r="A127" s="148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50"/>
    </row>
    <row r="128" spans="1:33" ht="12.75">
      <c r="A128" s="148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50"/>
    </row>
    <row r="129" spans="1:33" ht="12.75">
      <c r="A129" s="148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50"/>
    </row>
    <row r="130" spans="1:33" ht="12.75">
      <c r="A130" s="148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50"/>
    </row>
    <row r="131" spans="1:33" ht="12.75">
      <c r="A131" s="148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50"/>
    </row>
    <row r="132" spans="1:33" ht="12.75">
      <c r="A132" s="148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50"/>
    </row>
    <row r="133" spans="1:33" ht="12.75">
      <c r="A133" s="148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50"/>
    </row>
    <row r="134" spans="1:33" ht="12.75">
      <c r="A134" s="148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50"/>
    </row>
    <row r="135" spans="1:33" ht="12.75">
      <c r="A135" s="148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50"/>
    </row>
    <row r="136" spans="1:33" ht="12.75">
      <c r="A136" s="148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50"/>
    </row>
    <row r="137" spans="1:33" ht="12.75">
      <c r="A137" s="148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50"/>
    </row>
    <row r="138" spans="1:33" ht="12.75">
      <c r="A138" s="148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50"/>
    </row>
    <row r="139" spans="1:33" ht="12.75">
      <c r="A139" s="148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50"/>
    </row>
    <row r="140" spans="1:33" ht="12.75">
      <c r="A140" s="148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50"/>
    </row>
    <row r="141" spans="1:33" ht="12.75">
      <c r="A141" s="148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50"/>
    </row>
    <row r="142" spans="1:33" ht="12.75">
      <c r="A142" s="148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50"/>
    </row>
    <row r="143" spans="1:33" ht="12.75">
      <c r="A143" s="148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50"/>
    </row>
    <row r="144" spans="1:33" ht="12.75">
      <c r="A144" s="148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50"/>
    </row>
    <row r="145" spans="1:33" ht="12.75">
      <c r="A145" s="148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49"/>
      <c r="AG145" s="150"/>
    </row>
    <row r="146" spans="1:33" ht="12.75">
      <c r="A146" s="148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50"/>
    </row>
    <row r="147" spans="1:33" ht="12.75">
      <c r="A147" s="148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50"/>
    </row>
    <row r="148" spans="1:33" ht="12.75">
      <c r="A148" s="148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50"/>
    </row>
    <row r="149" spans="1:33" ht="12.75">
      <c r="A149" s="148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50"/>
    </row>
    <row r="150" spans="1:33" ht="12.75">
      <c r="A150" s="148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50"/>
    </row>
    <row r="151" spans="1:33" ht="12.75">
      <c r="A151" s="148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50"/>
    </row>
    <row r="152" spans="1:33" ht="12.75">
      <c r="A152" s="148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50"/>
    </row>
    <row r="153" spans="1:33" ht="12.75">
      <c r="A153" s="148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50"/>
    </row>
    <row r="154" spans="1:33" ht="12.75">
      <c r="A154" s="148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50"/>
    </row>
    <row r="155" spans="1:33" ht="12.75">
      <c r="A155" s="148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50"/>
    </row>
    <row r="156" spans="1:33" ht="12.75">
      <c r="A156" s="148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50"/>
    </row>
    <row r="157" spans="1:33" ht="12.75">
      <c r="A157" s="148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50"/>
    </row>
    <row r="158" spans="1:33" ht="12.75">
      <c r="A158" s="148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50"/>
    </row>
    <row r="159" spans="1:33" ht="12.75">
      <c r="A159" s="148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50"/>
    </row>
    <row r="160" spans="1:33" ht="12.75">
      <c r="A160" s="148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50"/>
    </row>
    <row r="161" spans="1:33" ht="12.75">
      <c r="A161" s="148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50"/>
    </row>
    <row r="162" spans="1:33" ht="12.75">
      <c r="A162" s="148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50"/>
    </row>
    <row r="163" spans="1:33" ht="12.75">
      <c r="A163" s="148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50"/>
    </row>
    <row r="164" spans="1:33" ht="12.75">
      <c r="A164" s="148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50"/>
    </row>
    <row r="165" spans="1:33" ht="12.75">
      <c r="A165" s="148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50"/>
    </row>
    <row r="166" spans="1:33" ht="12.75">
      <c r="A166" s="148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50"/>
    </row>
    <row r="167" spans="1:33" ht="12.75">
      <c r="A167" s="148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50"/>
    </row>
    <row r="168" spans="1:33" ht="12.75">
      <c r="A168" s="148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50"/>
    </row>
    <row r="169" spans="1:33" ht="12.75">
      <c r="A169" s="148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50"/>
    </row>
    <row r="170" spans="1:33" ht="12.75">
      <c r="A170" s="148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50"/>
    </row>
    <row r="171" spans="1:33" ht="12.75">
      <c r="A171" s="148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50"/>
    </row>
    <row r="172" spans="1:33" ht="12.75">
      <c r="A172" s="148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50"/>
    </row>
    <row r="173" spans="1:33" ht="12.75">
      <c r="A173" s="148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50"/>
    </row>
    <row r="174" spans="1:33" ht="12.75">
      <c r="A174" s="148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50"/>
    </row>
    <row r="175" spans="1:33" ht="12.75">
      <c r="A175" s="148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50"/>
    </row>
    <row r="176" spans="1:33" ht="12.75">
      <c r="A176" s="148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50"/>
    </row>
    <row r="177" spans="1:33" ht="12.75">
      <c r="A177" s="148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50"/>
    </row>
    <row r="178" spans="1:33" ht="12.75">
      <c r="A178" s="148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50"/>
    </row>
    <row r="179" spans="1:33" ht="12.75">
      <c r="A179" s="148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50"/>
    </row>
    <row r="180" spans="1:33" ht="12.75">
      <c r="A180" s="148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50"/>
    </row>
    <row r="181" spans="1:33" ht="12.75">
      <c r="A181" s="148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50"/>
    </row>
    <row r="182" spans="1:33" ht="12.75">
      <c r="A182" s="148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50"/>
    </row>
    <row r="183" spans="1:33" ht="12.75">
      <c r="A183" s="148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50"/>
    </row>
    <row r="184" spans="1:33" ht="12.75">
      <c r="A184" s="148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50"/>
    </row>
    <row r="185" spans="1:33" ht="12.75">
      <c r="A185" s="148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50"/>
    </row>
    <row r="186" spans="1:33" ht="12.75">
      <c r="A186" s="148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50"/>
    </row>
    <row r="187" spans="1:33" ht="12.75">
      <c r="A187" s="148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50"/>
    </row>
    <row r="188" spans="1:33" ht="12.75">
      <c r="A188" s="148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50"/>
    </row>
    <row r="189" spans="1:33" ht="12.75">
      <c r="A189" s="148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50"/>
    </row>
    <row r="190" spans="1:33" ht="12.75">
      <c r="A190" s="148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50"/>
    </row>
    <row r="191" spans="1:33" ht="12.75">
      <c r="A191" s="148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50"/>
    </row>
    <row r="192" spans="1:33" ht="12.75">
      <c r="A192" s="148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50"/>
    </row>
    <row r="193" spans="1:33" ht="12.75">
      <c r="A193" s="148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50"/>
    </row>
  </sheetData>
  <sheetProtection selectLockedCells="1" selectUnlockedCells="1"/>
  <mergeCells count="40">
    <mergeCell ref="A15:AG15"/>
    <mergeCell ref="H62:N63"/>
    <mergeCell ref="H64:N64"/>
    <mergeCell ref="H65:N65"/>
    <mergeCell ref="A66:AG66"/>
    <mergeCell ref="A72:B72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N12:N13"/>
    <mergeCell ref="O12:O13"/>
    <mergeCell ref="P12:P13"/>
    <mergeCell ref="Q12:Q13"/>
    <mergeCell ref="R12:R13"/>
    <mergeCell ref="S12:S13"/>
    <mergeCell ref="H12:H13"/>
    <mergeCell ref="I12:I13"/>
    <mergeCell ref="J12:J13"/>
    <mergeCell ref="K12:K13"/>
    <mergeCell ref="L12:L13"/>
    <mergeCell ref="M12:M13"/>
    <mergeCell ref="B8:AG9"/>
    <mergeCell ref="A11:A13"/>
    <mergeCell ref="B11:B13"/>
    <mergeCell ref="C11:C13"/>
    <mergeCell ref="D11:D13"/>
    <mergeCell ref="E11:E13"/>
    <mergeCell ref="F11:F13"/>
    <mergeCell ref="G11:AF11"/>
    <mergeCell ref="AG11:AG13"/>
    <mergeCell ref="G12:G13"/>
  </mergeCells>
  <printOptions/>
  <pageMargins left="0.7201388888888889" right="0.1701388888888889" top="0.1701388888888889" bottom="0.1701388888888889" header="0.5118055555555555" footer="0.5118055555555555"/>
  <pageSetup horizontalDpi="300" verticalDpi="300" orientation="landscape" paperSize="9" scale="53"/>
</worksheet>
</file>

<file path=xl/worksheets/sheet6.xml><?xml version="1.0" encoding="utf-8"?>
<worksheet xmlns="http://schemas.openxmlformats.org/spreadsheetml/2006/main" xmlns:r="http://schemas.openxmlformats.org/officeDocument/2006/relationships">
  <dimension ref="A2:AU194"/>
  <sheetViews>
    <sheetView zoomScale="75" zoomScaleNormal="75" zoomScalePageLayoutView="0" workbookViewId="0" topLeftCell="A4">
      <pane xSplit="6" ySplit="12" topLeftCell="G60" activePane="bottomRight" state="frozen"/>
      <selection pane="topLeft" activeCell="A4" sqref="A4"/>
      <selection pane="topRight" activeCell="G4" sqref="G4"/>
      <selection pane="bottomLeft" activeCell="A60" sqref="A60"/>
      <selection pane="bottomRight" activeCell="E14" sqref="E14"/>
    </sheetView>
  </sheetViews>
  <sheetFormatPr defaultColWidth="8.57421875" defaultRowHeight="12.75"/>
  <cols>
    <col min="1" max="1" width="4.00390625" style="72" customWidth="1"/>
    <col min="2" max="2" width="30.8515625" style="2" customWidth="1"/>
    <col min="3" max="3" width="7.8515625" style="2" customWidth="1"/>
    <col min="4" max="4" width="8.28125" style="2" customWidth="1"/>
    <col min="5" max="5" width="10.57421875" style="2" customWidth="1"/>
    <col min="6" max="6" width="6.7109375" style="2" customWidth="1"/>
    <col min="7" max="7" width="11.140625" style="2" customWidth="1"/>
    <col min="8" max="9" width="10.00390625" style="2" customWidth="1"/>
    <col min="10" max="10" width="10.421875" style="2" customWidth="1"/>
    <col min="11" max="11" width="9.28125" style="2" customWidth="1"/>
    <col min="12" max="15" width="0" style="2" hidden="1" customWidth="1"/>
    <col min="16" max="16" width="12.8515625" style="2" customWidth="1"/>
    <col min="17" max="17" width="10.140625" style="2" customWidth="1"/>
    <col min="18" max="19" width="0" style="2" hidden="1" customWidth="1"/>
    <col min="20" max="20" width="10.00390625" style="2" customWidth="1"/>
    <col min="21" max="21" width="11.57421875" style="2" customWidth="1"/>
    <col min="22" max="22" width="9.8515625" style="2" customWidth="1"/>
    <col min="23" max="23" width="0" style="2" hidden="1" customWidth="1"/>
    <col min="24" max="24" width="9.421875" style="2" customWidth="1"/>
    <col min="25" max="25" width="9.57421875" style="2" customWidth="1"/>
    <col min="26" max="27" width="0" style="2" hidden="1" customWidth="1"/>
    <col min="28" max="28" width="8.57421875" style="2" customWidth="1"/>
    <col min="29" max="29" width="11.57421875" style="2" customWidth="1"/>
    <col min="30" max="30" width="11.00390625" style="2" customWidth="1"/>
    <col min="31" max="31" width="11.140625" style="2" customWidth="1"/>
    <col min="32" max="32" width="0" style="2" hidden="1" customWidth="1"/>
    <col min="33" max="33" width="13.140625" style="2" customWidth="1"/>
    <col min="34" max="34" width="10.57421875" style="2" customWidth="1"/>
    <col min="35" max="16384" width="8.57421875" style="2" customWidth="1"/>
  </cols>
  <sheetData>
    <row r="2" spans="1:33" ht="15.75">
      <c r="A2" s="73"/>
      <c r="B2" s="1"/>
      <c r="C2" s="1"/>
      <c r="D2" s="1"/>
      <c r="E2" s="1"/>
      <c r="F2" s="3"/>
      <c r="G2" s="3"/>
      <c r="H2" s="3"/>
      <c r="I2" s="3"/>
      <c r="J2" s="3"/>
      <c r="K2" s="3"/>
      <c r="L2" s="3"/>
      <c r="M2" s="3"/>
      <c r="N2" s="3"/>
      <c r="O2" s="3"/>
      <c r="P2" s="1"/>
      <c r="Q2" s="3"/>
      <c r="R2" s="3"/>
      <c r="S2" s="3"/>
      <c r="T2" s="3"/>
      <c r="U2" s="3"/>
      <c r="V2" s="3" t="s">
        <v>145</v>
      </c>
      <c r="W2" s="3" t="s">
        <v>145</v>
      </c>
      <c r="X2" s="3"/>
      <c r="Y2" s="3"/>
      <c r="Z2" s="3"/>
      <c r="AA2" s="3"/>
      <c r="AB2" s="3"/>
      <c r="AC2" s="3"/>
      <c r="AD2" s="1"/>
      <c r="AE2" s="3"/>
      <c r="AF2" s="3"/>
      <c r="AG2" s="3"/>
    </row>
    <row r="3" spans="1:33" ht="15.75">
      <c r="A3" s="73"/>
      <c r="B3" s="1"/>
      <c r="C3" s="1"/>
      <c r="D3" s="1"/>
      <c r="E3" s="1"/>
      <c r="F3" s="3"/>
      <c r="G3" s="3"/>
      <c r="H3" s="3"/>
      <c r="I3" s="3"/>
      <c r="J3" s="3"/>
      <c r="K3" s="3"/>
      <c r="L3" s="3"/>
      <c r="M3" s="3"/>
      <c r="N3" s="3"/>
      <c r="O3" s="3"/>
      <c r="P3" s="1"/>
      <c r="Q3" s="3"/>
      <c r="R3" s="3"/>
      <c r="S3" s="3"/>
      <c r="T3" s="3"/>
      <c r="U3" s="3"/>
      <c r="V3" s="3" t="s">
        <v>32</v>
      </c>
      <c r="W3" s="3" t="s">
        <v>32</v>
      </c>
      <c r="X3" s="3"/>
      <c r="Y3" s="3"/>
      <c r="Z3" s="3"/>
      <c r="AA3" s="3"/>
      <c r="AB3" s="3"/>
      <c r="AC3" s="3"/>
      <c r="AD3" s="1"/>
      <c r="AE3" s="3"/>
      <c r="AF3" s="3"/>
      <c r="AG3" s="3"/>
    </row>
    <row r="4" spans="1:33" ht="15.75">
      <c r="A4" s="73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3"/>
      <c r="P4" s="1"/>
      <c r="Q4" s="3"/>
      <c r="R4" s="3"/>
      <c r="S4" s="3"/>
      <c r="T4" s="3"/>
      <c r="U4" s="3"/>
      <c r="V4" s="3" t="s">
        <v>146</v>
      </c>
      <c r="W4" s="3" t="s">
        <v>146</v>
      </c>
      <c r="X4" s="3"/>
      <c r="Y4" s="3"/>
      <c r="Z4" s="3"/>
      <c r="AA4" s="3"/>
      <c r="AB4" s="3"/>
      <c r="AC4" s="3"/>
      <c r="AD4" s="1"/>
      <c r="AE4" s="3"/>
      <c r="AF4" s="3"/>
      <c r="AG4" s="3"/>
    </row>
    <row r="5" spans="1:33" ht="27" customHeight="1">
      <c r="A5" s="73"/>
      <c r="B5" s="1"/>
      <c r="C5" s="1"/>
      <c r="D5" s="1"/>
      <c r="E5" s="1"/>
      <c r="F5" s="3"/>
      <c r="G5" s="3"/>
      <c r="H5" s="3"/>
      <c r="I5" s="3"/>
      <c r="J5" s="16"/>
      <c r="K5" s="3"/>
      <c r="L5" s="3"/>
      <c r="M5" s="3"/>
      <c r="N5" s="3"/>
      <c r="O5" s="3"/>
      <c r="P5" s="1"/>
      <c r="Q5" s="3"/>
      <c r="R5" s="3"/>
      <c r="S5" s="3"/>
      <c r="T5" s="3"/>
      <c r="U5" s="3"/>
      <c r="V5" s="3" t="s">
        <v>278</v>
      </c>
      <c r="W5" s="3"/>
      <c r="X5" s="3"/>
      <c r="Y5" s="3"/>
      <c r="Z5" s="3"/>
      <c r="AA5" s="3"/>
      <c r="AB5" s="3"/>
      <c r="AC5" s="3"/>
      <c r="AD5" s="1"/>
      <c r="AE5" s="3"/>
      <c r="AF5" s="3"/>
      <c r="AG5" s="3"/>
    </row>
    <row r="6" spans="1:32" ht="12.75">
      <c r="A6" s="73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</row>
    <row r="7" spans="1:35" ht="18.75">
      <c r="A7" s="73"/>
      <c r="B7" s="74"/>
      <c r="C7" s="74"/>
      <c r="D7" s="74"/>
      <c r="E7" s="74"/>
      <c r="F7" s="74"/>
      <c r="G7" s="74"/>
      <c r="H7" s="74"/>
      <c r="I7" s="74"/>
      <c r="J7" s="74"/>
      <c r="K7" s="74"/>
      <c r="L7" s="74"/>
      <c r="M7" s="74"/>
      <c r="N7" s="74"/>
      <c r="O7" s="74"/>
      <c r="P7" s="74"/>
      <c r="Q7" s="74"/>
      <c r="R7" s="74"/>
      <c r="S7" s="74"/>
      <c r="T7" s="74"/>
      <c r="U7" s="74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</row>
    <row r="8" spans="1:35" ht="12.75" customHeight="1">
      <c r="A8" s="73"/>
      <c r="B8" s="169" t="s">
        <v>148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  <c r="Y8" s="169"/>
      <c r="Z8" s="169"/>
      <c r="AA8" s="169"/>
      <c r="AB8" s="169"/>
      <c r="AC8" s="169"/>
      <c r="AD8" s="169"/>
      <c r="AE8" s="169"/>
      <c r="AF8" s="169"/>
      <c r="AG8" s="169"/>
      <c r="AH8" s="75"/>
      <c r="AI8" s="75"/>
    </row>
    <row r="9" spans="1:35" ht="18.75">
      <c r="A9" s="73"/>
      <c r="B9" s="169"/>
      <c r="C9" s="169"/>
      <c r="D9" s="169"/>
      <c r="E9" s="169"/>
      <c r="F9" s="169"/>
      <c r="G9" s="169"/>
      <c r="H9" s="169"/>
      <c r="I9" s="169"/>
      <c r="J9" s="169"/>
      <c r="K9" s="169"/>
      <c r="L9" s="169"/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  <c r="Y9" s="169"/>
      <c r="Z9" s="169"/>
      <c r="AA9" s="169"/>
      <c r="AB9" s="169"/>
      <c r="AC9" s="169"/>
      <c r="AD9" s="169"/>
      <c r="AE9" s="169"/>
      <c r="AF9" s="169"/>
      <c r="AG9" s="169"/>
      <c r="AH9" s="75"/>
      <c r="AI9" s="75"/>
    </row>
    <row r="10" spans="1:32" ht="18.75">
      <c r="A10" s="73"/>
      <c r="B10" s="1"/>
      <c r="C10" s="1"/>
      <c r="D10" s="1"/>
      <c r="E10" s="1"/>
      <c r="F10" s="1"/>
      <c r="G10" s="1"/>
      <c r="H10" s="1"/>
      <c r="I10" s="76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</row>
    <row r="11" spans="1:33" ht="19.5" customHeight="1">
      <c r="A11" s="170"/>
      <c r="B11" s="170"/>
      <c r="C11" s="171" t="s">
        <v>149</v>
      </c>
      <c r="D11" s="172" t="s">
        <v>150</v>
      </c>
      <c r="E11" s="172" t="s">
        <v>151</v>
      </c>
      <c r="F11" s="172" t="s">
        <v>152</v>
      </c>
      <c r="G11" s="173" t="s">
        <v>153</v>
      </c>
      <c r="H11" s="173"/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3"/>
      <c r="T11" s="173"/>
      <c r="U11" s="173"/>
      <c r="V11" s="173"/>
      <c r="W11" s="173"/>
      <c r="X11" s="173"/>
      <c r="Y11" s="173"/>
      <c r="Z11" s="173"/>
      <c r="AA11" s="173"/>
      <c r="AB11" s="173"/>
      <c r="AC11" s="173"/>
      <c r="AD11" s="173"/>
      <c r="AE11" s="173"/>
      <c r="AF11" s="173"/>
      <c r="AG11" s="174" t="s">
        <v>154</v>
      </c>
    </row>
    <row r="12" spans="1:33" ht="12.75" customHeight="1">
      <c r="A12" s="170"/>
      <c r="B12" s="170"/>
      <c r="C12" s="171"/>
      <c r="D12" s="172"/>
      <c r="E12" s="172"/>
      <c r="F12" s="172"/>
      <c r="G12" s="175" t="s">
        <v>155</v>
      </c>
      <c r="H12" s="176" t="s">
        <v>156</v>
      </c>
      <c r="I12" s="175" t="s">
        <v>157</v>
      </c>
      <c r="J12" s="175" t="s">
        <v>158</v>
      </c>
      <c r="K12" s="175" t="s">
        <v>159</v>
      </c>
      <c r="L12" s="176" t="s">
        <v>160</v>
      </c>
      <c r="M12" s="176" t="s">
        <v>161</v>
      </c>
      <c r="N12" s="177" t="s">
        <v>162</v>
      </c>
      <c r="O12" s="177" t="s">
        <v>163</v>
      </c>
      <c r="P12" s="175" t="s">
        <v>164</v>
      </c>
      <c r="Q12" s="175" t="s">
        <v>165</v>
      </c>
      <c r="R12" s="176" t="s">
        <v>166</v>
      </c>
      <c r="S12" s="175" t="s">
        <v>167</v>
      </c>
      <c r="T12" s="175" t="s">
        <v>168</v>
      </c>
      <c r="U12" s="175" t="s">
        <v>169</v>
      </c>
      <c r="V12" s="176" t="s">
        <v>170</v>
      </c>
      <c r="W12" s="176" t="s">
        <v>171</v>
      </c>
      <c r="X12" s="178" t="s">
        <v>172</v>
      </c>
      <c r="Y12" s="178">
        <v>31010</v>
      </c>
      <c r="Z12" s="178">
        <v>31020</v>
      </c>
      <c r="AA12" s="176" t="s">
        <v>173</v>
      </c>
      <c r="AB12" s="176" t="s">
        <v>174</v>
      </c>
      <c r="AC12" s="176" t="s">
        <v>175</v>
      </c>
      <c r="AD12" s="176" t="s">
        <v>176</v>
      </c>
      <c r="AE12" s="176" t="s">
        <v>177</v>
      </c>
      <c r="AF12" s="14"/>
      <c r="AG12" s="174"/>
    </row>
    <row r="13" spans="1:33" ht="38.25" customHeight="1">
      <c r="A13" s="170"/>
      <c r="B13" s="170"/>
      <c r="C13" s="171"/>
      <c r="D13" s="172"/>
      <c r="E13" s="172"/>
      <c r="F13" s="172"/>
      <c r="G13" s="175"/>
      <c r="H13" s="176"/>
      <c r="I13" s="175"/>
      <c r="J13" s="175"/>
      <c r="K13" s="175"/>
      <c r="L13" s="176"/>
      <c r="M13" s="176"/>
      <c r="N13" s="177"/>
      <c r="O13" s="177"/>
      <c r="P13" s="175"/>
      <c r="Q13" s="175"/>
      <c r="R13" s="176"/>
      <c r="S13" s="175"/>
      <c r="T13" s="175"/>
      <c r="U13" s="175"/>
      <c r="V13" s="176"/>
      <c r="W13" s="176"/>
      <c r="X13" s="178"/>
      <c r="Y13" s="178"/>
      <c r="Z13" s="178"/>
      <c r="AA13" s="176"/>
      <c r="AB13" s="176"/>
      <c r="AC13" s="176"/>
      <c r="AD13" s="176"/>
      <c r="AE13" s="176"/>
      <c r="AF13" s="77"/>
      <c r="AG13" s="174"/>
    </row>
    <row r="14" spans="1:33" ht="12.75">
      <c r="A14" s="78">
        <v>1</v>
      </c>
      <c r="B14" s="78">
        <v>2</v>
      </c>
      <c r="C14" s="78">
        <v>3</v>
      </c>
      <c r="D14" s="78">
        <v>4</v>
      </c>
      <c r="E14" s="78">
        <v>5</v>
      </c>
      <c r="F14" s="78">
        <v>6</v>
      </c>
      <c r="G14" s="78">
        <v>7</v>
      </c>
      <c r="H14" s="78">
        <v>8</v>
      </c>
      <c r="I14" s="78">
        <v>9</v>
      </c>
      <c r="J14" s="78">
        <v>10</v>
      </c>
      <c r="K14" s="78"/>
      <c r="L14" s="78"/>
      <c r="M14" s="78">
        <v>11</v>
      </c>
      <c r="N14" s="78"/>
      <c r="O14" s="78"/>
      <c r="P14" s="78">
        <v>10</v>
      </c>
      <c r="Q14" s="78">
        <v>17</v>
      </c>
      <c r="R14" s="78"/>
      <c r="S14" s="78">
        <v>11</v>
      </c>
      <c r="T14" s="78">
        <v>18</v>
      </c>
      <c r="U14" s="78">
        <v>19</v>
      </c>
      <c r="V14" s="78"/>
      <c r="W14" s="78">
        <v>12</v>
      </c>
      <c r="X14" s="78"/>
      <c r="Y14" s="78"/>
      <c r="Z14" s="78">
        <v>14</v>
      </c>
      <c r="AA14" s="78"/>
      <c r="AB14" s="78"/>
      <c r="AC14" s="78"/>
      <c r="AD14" s="78"/>
      <c r="AE14" s="78">
        <v>25</v>
      </c>
      <c r="AF14" s="78">
        <v>27</v>
      </c>
      <c r="AG14" s="78">
        <v>15</v>
      </c>
    </row>
    <row r="15" spans="1:33" ht="19.5">
      <c r="A15" s="179"/>
      <c r="B15" s="179"/>
      <c r="C15" s="179"/>
      <c r="D15" s="179"/>
      <c r="E15" s="179"/>
      <c r="F15" s="179"/>
      <c r="G15" s="179"/>
      <c r="H15" s="179"/>
      <c r="I15" s="179"/>
      <c r="J15" s="179"/>
      <c r="K15" s="179"/>
      <c r="L15" s="179"/>
      <c r="M15" s="179"/>
      <c r="N15" s="179"/>
      <c r="O15" s="179"/>
      <c r="P15" s="179"/>
      <c r="Q15" s="179"/>
      <c r="R15" s="179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  <c r="AF15" s="179"/>
      <c r="AG15" s="179"/>
    </row>
    <row r="16" spans="1:34" ht="15.75">
      <c r="A16" s="79">
        <v>1</v>
      </c>
      <c r="B16" s="80" t="s">
        <v>178</v>
      </c>
      <c r="C16" s="81" t="s">
        <v>179</v>
      </c>
      <c r="D16" s="81" t="s">
        <v>180</v>
      </c>
      <c r="E16" s="81" t="s">
        <v>181</v>
      </c>
      <c r="F16" s="81" t="s">
        <v>180</v>
      </c>
      <c r="G16" s="82">
        <f>SUM(G17:G22)</f>
        <v>638000</v>
      </c>
      <c r="H16" s="82">
        <f>SUM(H17:H22)</f>
        <v>1000</v>
      </c>
      <c r="I16" s="82">
        <f>SUM(I17:I22)</f>
        <v>107600</v>
      </c>
      <c r="J16" s="82">
        <f>SUM(J17:J22)</f>
        <v>46000</v>
      </c>
      <c r="K16" s="82">
        <f>SUM(K17:K22)</f>
        <v>500</v>
      </c>
      <c r="L16" s="82"/>
      <c r="M16" s="82">
        <f aca="true" t="shared" si="0" ref="M16:AE16">SUM(M17:M22)</f>
        <v>0</v>
      </c>
      <c r="N16" s="82">
        <f t="shared" si="0"/>
        <v>0</v>
      </c>
      <c r="O16" s="82">
        <f t="shared" si="0"/>
        <v>0</v>
      </c>
      <c r="P16" s="82">
        <f t="shared" si="0"/>
        <v>10000</v>
      </c>
      <c r="Q16" s="82">
        <f t="shared" si="0"/>
        <v>41700</v>
      </c>
      <c r="R16" s="82">
        <f t="shared" si="0"/>
        <v>0</v>
      </c>
      <c r="S16" s="82">
        <f t="shared" si="0"/>
        <v>0</v>
      </c>
      <c r="T16" s="82">
        <f t="shared" si="0"/>
        <v>0</v>
      </c>
      <c r="U16" s="82">
        <f t="shared" si="0"/>
        <v>0</v>
      </c>
      <c r="V16" s="82">
        <f t="shared" si="0"/>
        <v>0</v>
      </c>
      <c r="W16" s="82">
        <f t="shared" si="0"/>
        <v>0</v>
      </c>
      <c r="X16" s="82">
        <f t="shared" si="0"/>
        <v>20000</v>
      </c>
      <c r="Y16" s="82">
        <f t="shared" si="0"/>
        <v>30000</v>
      </c>
      <c r="Z16" s="82">
        <f t="shared" si="0"/>
        <v>0</v>
      </c>
      <c r="AA16" s="82">
        <f t="shared" si="0"/>
        <v>0</v>
      </c>
      <c r="AB16" s="82">
        <f t="shared" si="0"/>
        <v>0</v>
      </c>
      <c r="AC16" s="82">
        <f t="shared" si="0"/>
        <v>50000</v>
      </c>
      <c r="AD16" s="82">
        <f t="shared" si="0"/>
        <v>57100</v>
      </c>
      <c r="AE16" s="82">
        <f t="shared" si="0"/>
        <v>50000</v>
      </c>
      <c r="AF16" s="82" t="e">
        <f>AF48+"#REF!+AF42+#REF!"</f>
        <v>#VALUE!</v>
      </c>
      <c r="AG16" s="82">
        <f aca="true" t="shared" si="1" ref="AG16:AG22">SUM(G16:AE16)</f>
        <v>1051900</v>
      </c>
      <c r="AH16" s="83">
        <f>SUM(AG17:AG22)</f>
        <v>1051900</v>
      </c>
    </row>
    <row r="17" spans="1:33" s="89" customFormat="1" ht="15.75">
      <c r="A17" s="84"/>
      <c r="B17" s="85" t="s">
        <v>182</v>
      </c>
      <c r="C17" s="86" t="s">
        <v>183</v>
      </c>
      <c r="D17" s="86" t="s">
        <v>184</v>
      </c>
      <c r="E17" s="86" t="s">
        <v>185</v>
      </c>
      <c r="F17" s="86" t="s">
        <v>186</v>
      </c>
      <c r="G17" s="87">
        <v>62000</v>
      </c>
      <c r="H17" s="87"/>
      <c r="I17" s="87">
        <v>14300</v>
      </c>
      <c r="J17" s="87">
        <v>500</v>
      </c>
      <c r="K17" s="87"/>
      <c r="L17" s="87"/>
      <c r="M17" s="87"/>
      <c r="N17" s="87"/>
      <c r="O17" s="87"/>
      <c r="P17" s="87"/>
      <c r="Q17" s="87"/>
      <c r="R17" s="87"/>
      <c r="S17" s="87"/>
      <c r="T17" s="87"/>
      <c r="U17" s="87"/>
      <c r="V17" s="87"/>
      <c r="W17" s="87"/>
      <c r="X17" s="87"/>
      <c r="Y17" s="87"/>
      <c r="Z17" s="87"/>
      <c r="AA17" s="87"/>
      <c r="AB17" s="87"/>
      <c r="AC17" s="87"/>
      <c r="AD17" s="87"/>
      <c r="AE17" s="87"/>
      <c r="AF17" s="88"/>
      <c r="AG17" s="87">
        <f t="shared" si="1"/>
        <v>76800</v>
      </c>
    </row>
    <row r="18" spans="1:33" s="89" customFormat="1" ht="31.5">
      <c r="A18" s="84"/>
      <c r="B18" s="85" t="s">
        <v>187</v>
      </c>
      <c r="C18" s="86" t="s">
        <v>188</v>
      </c>
      <c r="D18" s="86" t="s">
        <v>184</v>
      </c>
      <c r="E18" s="86" t="s">
        <v>185</v>
      </c>
      <c r="F18" s="86" t="s">
        <v>186</v>
      </c>
      <c r="G18" s="87">
        <v>400000</v>
      </c>
      <c r="H18" s="87"/>
      <c r="I18" s="87">
        <v>50000</v>
      </c>
      <c r="J18" s="87">
        <v>40000</v>
      </c>
      <c r="K18" s="87"/>
      <c r="L18" s="87"/>
      <c r="M18" s="87"/>
      <c r="N18" s="87"/>
      <c r="O18" s="87"/>
      <c r="P18" s="87">
        <v>10000</v>
      </c>
      <c r="Q18" s="87">
        <v>40000</v>
      </c>
      <c r="R18" s="87"/>
      <c r="S18" s="87"/>
      <c r="T18" s="87"/>
      <c r="U18" s="87"/>
      <c r="V18" s="87"/>
      <c r="W18" s="87"/>
      <c r="X18" s="87">
        <v>20000</v>
      </c>
      <c r="Y18" s="87"/>
      <c r="Z18" s="87"/>
      <c r="AA18" s="87"/>
      <c r="AB18" s="87"/>
      <c r="AC18" s="87">
        <v>50000</v>
      </c>
      <c r="AD18" s="87">
        <v>50000</v>
      </c>
      <c r="AE18" s="87">
        <v>50000</v>
      </c>
      <c r="AF18" s="88"/>
      <c r="AG18" s="87">
        <f t="shared" si="1"/>
        <v>710000</v>
      </c>
    </row>
    <row r="19" spans="1:33" s="89" customFormat="1" ht="31.5">
      <c r="A19" s="90"/>
      <c r="B19" s="85" t="s">
        <v>279</v>
      </c>
      <c r="C19" s="86" t="s">
        <v>188</v>
      </c>
      <c r="D19" s="86" t="s">
        <v>184</v>
      </c>
      <c r="E19" s="86" t="s">
        <v>185</v>
      </c>
      <c r="F19" s="86" t="s">
        <v>186</v>
      </c>
      <c r="G19" s="91"/>
      <c r="H19" s="91"/>
      <c r="I19" s="91"/>
      <c r="J19" s="91"/>
      <c r="K19" s="91"/>
      <c r="L19" s="91"/>
      <c r="M19" s="91"/>
      <c r="N19" s="91"/>
      <c r="O19" s="91"/>
      <c r="P19" s="91"/>
      <c r="Q19" s="91"/>
      <c r="R19" s="91"/>
      <c r="S19" s="91"/>
      <c r="T19" s="91"/>
      <c r="U19" s="91"/>
      <c r="V19" s="91"/>
      <c r="W19" s="91"/>
      <c r="X19" s="91"/>
      <c r="Y19" s="91">
        <v>30000</v>
      </c>
      <c r="Z19" s="91"/>
      <c r="AA19" s="91"/>
      <c r="AB19" s="91"/>
      <c r="AC19" s="91"/>
      <c r="AD19" s="91">
        <v>7100</v>
      </c>
      <c r="AE19" s="91"/>
      <c r="AF19" s="92"/>
      <c r="AG19" s="87">
        <f t="shared" si="1"/>
        <v>37100</v>
      </c>
    </row>
    <row r="20" spans="1:33" s="89" customFormat="1" ht="31.5">
      <c r="A20" s="90"/>
      <c r="B20" s="85" t="s">
        <v>189</v>
      </c>
      <c r="C20" s="86" t="s">
        <v>188</v>
      </c>
      <c r="D20" s="86" t="s">
        <v>184</v>
      </c>
      <c r="E20" s="86" t="s">
        <v>185</v>
      </c>
      <c r="F20" s="86" t="s">
        <v>186</v>
      </c>
      <c r="G20" s="91">
        <v>76000</v>
      </c>
      <c r="H20" s="91">
        <v>1000</v>
      </c>
      <c r="I20" s="91">
        <v>18300</v>
      </c>
      <c r="J20" s="91">
        <v>500</v>
      </c>
      <c r="K20" s="91">
        <v>500</v>
      </c>
      <c r="L20" s="91"/>
      <c r="M20" s="91"/>
      <c r="N20" s="91"/>
      <c r="O20" s="91"/>
      <c r="P20" s="91"/>
      <c r="Q20" s="91">
        <v>1700</v>
      </c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1"/>
      <c r="AC20" s="91"/>
      <c r="AD20" s="91"/>
      <c r="AE20" s="91"/>
      <c r="AF20" s="92"/>
      <c r="AG20" s="87">
        <f t="shared" si="1"/>
        <v>98000</v>
      </c>
    </row>
    <row r="21" spans="1:33" s="89" customFormat="1" ht="15.75">
      <c r="A21" s="90"/>
      <c r="B21" s="93" t="s">
        <v>190</v>
      </c>
      <c r="C21" s="86" t="s">
        <v>191</v>
      </c>
      <c r="D21" s="86" t="s">
        <v>184</v>
      </c>
      <c r="E21" s="86" t="s">
        <v>185</v>
      </c>
      <c r="F21" s="86" t="s">
        <v>186</v>
      </c>
      <c r="G21" s="91">
        <v>100000</v>
      </c>
      <c r="H21" s="91"/>
      <c r="I21" s="91">
        <v>25000</v>
      </c>
      <c r="J21" s="91">
        <v>5000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1"/>
      <c r="AF21" s="92"/>
      <c r="AG21" s="87">
        <f t="shared" si="1"/>
        <v>130000</v>
      </c>
    </row>
    <row r="22" spans="1:33" s="89" customFormat="1" ht="15.75" hidden="1">
      <c r="A22" s="90"/>
      <c r="B22" s="93" t="s">
        <v>192</v>
      </c>
      <c r="C22" s="86" t="s">
        <v>193</v>
      </c>
      <c r="D22" s="86" t="s">
        <v>184</v>
      </c>
      <c r="E22" s="86" t="s">
        <v>185</v>
      </c>
      <c r="F22" s="86" t="s">
        <v>186</v>
      </c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91"/>
      <c r="AD22" s="91"/>
      <c r="AE22" s="91"/>
      <c r="AF22" s="92"/>
      <c r="AG22" s="87">
        <f t="shared" si="1"/>
        <v>0</v>
      </c>
    </row>
    <row r="23" spans="1:33" s="89" customFormat="1" ht="15.75">
      <c r="A23" s="90"/>
      <c r="B23" s="93"/>
      <c r="C23" s="114"/>
      <c r="D23" s="114"/>
      <c r="E23" s="114"/>
      <c r="F23" s="114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91"/>
      <c r="AD23" s="91"/>
      <c r="AE23" s="91"/>
      <c r="AF23" s="92"/>
      <c r="AG23" s="87"/>
    </row>
    <row r="24" spans="1:34" s="12" customFormat="1" ht="31.5">
      <c r="A24" s="94">
        <v>2</v>
      </c>
      <c r="B24" s="95" t="s">
        <v>194</v>
      </c>
      <c r="C24" s="96" t="s">
        <v>195</v>
      </c>
      <c r="D24" s="96" t="s">
        <v>180</v>
      </c>
      <c r="E24" s="96" t="s">
        <v>181</v>
      </c>
      <c r="F24" s="96" t="s">
        <v>180</v>
      </c>
      <c r="G24" s="97">
        <f>G26+G25</f>
        <v>0</v>
      </c>
      <c r="H24" s="97">
        <f>H26+H25</f>
        <v>0</v>
      </c>
      <c r="I24" s="97">
        <f>I26+I25</f>
        <v>0</v>
      </c>
      <c r="J24" s="97">
        <f>J26+J25</f>
        <v>0</v>
      </c>
      <c r="K24" s="97">
        <f>K26+K25</f>
        <v>0</v>
      </c>
      <c r="L24" s="97"/>
      <c r="M24" s="97">
        <f aca="true" t="shared" si="2" ref="M24:AF24">M26+M25</f>
        <v>0</v>
      </c>
      <c r="N24" s="97">
        <f t="shared" si="2"/>
        <v>0</v>
      </c>
      <c r="O24" s="97">
        <f t="shared" si="2"/>
        <v>0</v>
      </c>
      <c r="P24" s="97">
        <f t="shared" si="2"/>
        <v>0</v>
      </c>
      <c r="Q24" s="97">
        <f t="shared" si="2"/>
        <v>0</v>
      </c>
      <c r="R24" s="97">
        <f t="shared" si="2"/>
        <v>0</v>
      </c>
      <c r="S24" s="97">
        <f t="shared" si="2"/>
        <v>0</v>
      </c>
      <c r="T24" s="97">
        <f t="shared" si="2"/>
        <v>1661000</v>
      </c>
      <c r="U24" s="97">
        <f t="shared" si="2"/>
        <v>0</v>
      </c>
      <c r="V24" s="97">
        <f t="shared" si="2"/>
        <v>0</v>
      </c>
      <c r="W24" s="97">
        <f t="shared" si="2"/>
        <v>0</v>
      </c>
      <c r="X24" s="97">
        <f t="shared" si="2"/>
        <v>0</v>
      </c>
      <c r="Y24" s="97">
        <f t="shared" si="2"/>
        <v>0</v>
      </c>
      <c r="Z24" s="97">
        <f t="shared" si="2"/>
        <v>0</v>
      </c>
      <c r="AA24" s="97">
        <f t="shared" si="2"/>
        <v>0</v>
      </c>
      <c r="AB24" s="97">
        <f t="shared" si="2"/>
        <v>0</v>
      </c>
      <c r="AC24" s="97">
        <f t="shared" si="2"/>
        <v>0</v>
      </c>
      <c r="AD24" s="97">
        <f t="shared" si="2"/>
        <v>0</v>
      </c>
      <c r="AE24" s="97">
        <f t="shared" si="2"/>
        <v>0</v>
      </c>
      <c r="AF24" s="97">
        <f t="shared" si="2"/>
        <v>0</v>
      </c>
      <c r="AG24" s="82">
        <f>SUM(G24:AE24)</f>
        <v>1661000</v>
      </c>
      <c r="AH24" s="98">
        <f>AG25+AG26</f>
        <v>1661000</v>
      </c>
    </row>
    <row r="25" spans="1:33" s="89" customFormat="1" ht="15.75">
      <c r="A25" s="99"/>
      <c r="B25" s="100" t="s">
        <v>280</v>
      </c>
      <c r="C25" s="101" t="s">
        <v>197</v>
      </c>
      <c r="D25" s="101" t="s">
        <v>198</v>
      </c>
      <c r="E25" s="86" t="s">
        <v>281</v>
      </c>
      <c r="F25" s="86" t="s">
        <v>282</v>
      </c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>
        <v>1661000</v>
      </c>
      <c r="U25" s="91"/>
      <c r="V25" s="91"/>
      <c r="W25" s="91"/>
      <c r="X25" s="91"/>
      <c r="Y25" s="91"/>
      <c r="Z25" s="91"/>
      <c r="AA25" s="91"/>
      <c r="AB25" s="91"/>
      <c r="AC25" s="91"/>
      <c r="AD25" s="91"/>
      <c r="AE25" s="91"/>
      <c r="AF25" s="92"/>
      <c r="AG25" s="87">
        <f>SUM(G25:AE25)</f>
        <v>1661000</v>
      </c>
    </row>
    <row r="26" spans="1:33" s="89" customFormat="1" ht="31.5" hidden="1">
      <c r="A26" s="99"/>
      <c r="B26" s="100" t="s">
        <v>283</v>
      </c>
      <c r="C26" s="101" t="s">
        <v>284</v>
      </c>
      <c r="D26" s="101" t="s">
        <v>285</v>
      </c>
      <c r="E26" s="101" t="s">
        <v>286</v>
      </c>
      <c r="F26" s="101" t="s">
        <v>282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91"/>
      <c r="AD26" s="91"/>
      <c r="AE26" s="91"/>
      <c r="AF26" s="92"/>
      <c r="AG26" s="87">
        <f>SUM(G26:AE26)</f>
        <v>0</v>
      </c>
    </row>
    <row r="27" spans="1:33" s="89" customFormat="1" ht="15.75">
      <c r="A27" s="99"/>
      <c r="B27" s="100"/>
      <c r="C27" s="101"/>
      <c r="D27" s="101"/>
      <c r="E27" s="101"/>
      <c r="F27" s="101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91"/>
      <c r="AD27" s="91"/>
      <c r="AE27" s="91"/>
      <c r="AF27" s="102"/>
      <c r="AG27" s="87"/>
    </row>
    <row r="28" spans="1:33" s="89" customFormat="1" ht="15.75" customHeight="1" hidden="1">
      <c r="A28" s="99"/>
      <c r="B28" s="100"/>
      <c r="C28" s="101"/>
      <c r="D28" s="101"/>
      <c r="E28" s="101"/>
      <c r="F28" s="101"/>
      <c r="G28" s="91"/>
      <c r="H28" s="91"/>
      <c r="I28" s="91"/>
      <c r="J28" s="91"/>
      <c r="K28" s="91"/>
      <c r="L28" s="91"/>
      <c r="M28" s="91"/>
      <c r="N28" s="91"/>
      <c r="O28" s="91"/>
      <c r="P28" s="91"/>
      <c r="Q28" s="91"/>
      <c r="R28" s="91"/>
      <c r="S28" s="91"/>
      <c r="T28" s="91"/>
      <c r="U28" s="91"/>
      <c r="V28" s="91"/>
      <c r="W28" s="91"/>
      <c r="X28" s="91"/>
      <c r="Y28" s="91"/>
      <c r="Z28" s="91"/>
      <c r="AA28" s="91"/>
      <c r="AB28" s="91"/>
      <c r="AC28" s="91"/>
      <c r="AD28" s="91"/>
      <c r="AE28" s="91"/>
      <c r="AF28" s="102"/>
      <c r="AG28" s="87"/>
    </row>
    <row r="29" spans="1:34" s="12" customFormat="1" ht="31.5" customHeight="1" hidden="1">
      <c r="A29" s="94">
        <v>3</v>
      </c>
      <c r="B29" s="103" t="s">
        <v>206</v>
      </c>
      <c r="C29" s="96" t="s">
        <v>207</v>
      </c>
      <c r="D29" s="96" t="s">
        <v>180</v>
      </c>
      <c r="E29" s="96" t="s">
        <v>181</v>
      </c>
      <c r="F29" s="96" t="s">
        <v>180</v>
      </c>
      <c r="G29" s="104">
        <f>SUM(G30:G34)</f>
        <v>0</v>
      </c>
      <c r="H29" s="104">
        <f>SUM(H30:H34)</f>
        <v>0</v>
      </c>
      <c r="I29" s="104">
        <f>SUM(I30:I34)</f>
        <v>0</v>
      </c>
      <c r="J29" s="104">
        <f>SUM(J30:J34)</f>
        <v>0</v>
      </c>
      <c r="K29" s="104">
        <f>SUM(K30:K34)</f>
        <v>0</v>
      </c>
      <c r="L29" s="104"/>
      <c r="M29" s="104">
        <f aca="true" t="shared" si="3" ref="M29:AE29">SUM(M30:M34)</f>
        <v>0</v>
      </c>
      <c r="N29" s="104">
        <f t="shared" si="3"/>
        <v>0</v>
      </c>
      <c r="O29" s="104">
        <f t="shared" si="3"/>
        <v>0</v>
      </c>
      <c r="P29" s="104">
        <f t="shared" si="3"/>
        <v>0</v>
      </c>
      <c r="Q29" s="104">
        <f t="shared" si="3"/>
        <v>0</v>
      </c>
      <c r="R29" s="104">
        <f t="shared" si="3"/>
        <v>0</v>
      </c>
      <c r="S29" s="104">
        <f t="shared" si="3"/>
        <v>0</v>
      </c>
      <c r="T29" s="104">
        <f t="shared" si="3"/>
        <v>0</v>
      </c>
      <c r="U29" s="104">
        <f t="shared" si="3"/>
        <v>0</v>
      </c>
      <c r="V29" s="104">
        <f t="shared" si="3"/>
        <v>0</v>
      </c>
      <c r="W29" s="104">
        <f t="shared" si="3"/>
        <v>0</v>
      </c>
      <c r="X29" s="104">
        <f t="shared" si="3"/>
        <v>0</v>
      </c>
      <c r="Y29" s="104">
        <f t="shared" si="3"/>
        <v>0</v>
      </c>
      <c r="Z29" s="105">
        <f t="shared" si="3"/>
        <v>0</v>
      </c>
      <c r="AA29" s="105">
        <f t="shared" si="3"/>
        <v>0</v>
      </c>
      <c r="AB29" s="105">
        <f t="shared" si="3"/>
        <v>0</v>
      </c>
      <c r="AC29" s="105">
        <f t="shared" si="3"/>
        <v>0</v>
      </c>
      <c r="AD29" s="105">
        <f t="shared" si="3"/>
        <v>0</v>
      </c>
      <c r="AE29" s="105">
        <f t="shared" si="3"/>
        <v>0</v>
      </c>
      <c r="AF29" s="98"/>
      <c r="AG29" s="82">
        <f>SUM(G29:AE29)</f>
        <v>0</v>
      </c>
      <c r="AH29" s="98">
        <f>SUM(AG30:AG34)</f>
        <v>0</v>
      </c>
    </row>
    <row r="30" spans="1:33" s="89" customFormat="1" ht="31.5" customHeight="1" hidden="1">
      <c r="A30" s="99"/>
      <c r="B30" s="85" t="s">
        <v>208</v>
      </c>
      <c r="C30" s="101" t="s">
        <v>209</v>
      </c>
      <c r="D30" s="101" t="s">
        <v>210</v>
      </c>
      <c r="E30" s="101" t="s">
        <v>211</v>
      </c>
      <c r="F30" s="101" t="s">
        <v>200</v>
      </c>
      <c r="G30" s="106"/>
      <c r="H30" s="106"/>
      <c r="I30" s="106"/>
      <c r="J30" s="106"/>
      <c r="K30" s="106"/>
      <c r="L30" s="106"/>
      <c r="M30" s="106"/>
      <c r="N30" s="106"/>
      <c r="O30" s="106"/>
      <c r="P30" s="106"/>
      <c r="Q30" s="106"/>
      <c r="R30" s="106"/>
      <c r="S30" s="106"/>
      <c r="T30" s="106"/>
      <c r="U30" s="106"/>
      <c r="V30" s="106"/>
      <c r="W30" s="106"/>
      <c r="X30" s="106"/>
      <c r="Y30" s="106"/>
      <c r="Z30" s="107"/>
      <c r="AA30" s="107"/>
      <c r="AB30" s="107"/>
      <c r="AC30" s="108"/>
      <c r="AD30" s="82"/>
      <c r="AE30" s="109"/>
      <c r="AF30" s="110"/>
      <c r="AG30" s="87">
        <f>SUM(G30:AE30)</f>
        <v>0</v>
      </c>
    </row>
    <row r="31" spans="1:33" s="89" customFormat="1" ht="15.75" customHeight="1" hidden="1">
      <c r="A31" s="99"/>
      <c r="B31" s="93" t="s">
        <v>212</v>
      </c>
      <c r="C31" s="101" t="s">
        <v>213</v>
      </c>
      <c r="D31" s="101" t="s">
        <v>184</v>
      </c>
      <c r="E31" s="101" t="s">
        <v>214</v>
      </c>
      <c r="F31" s="101" t="s">
        <v>215</v>
      </c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/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06"/>
      <c r="AC31" s="111"/>
      <c r="AD31" s="97"/>
      <c r="AE31" s="109"/>
      <c r="AF31" s="110"/>
      <c r="AG31" s="87">
        <f>SUM(G31:AE31)</f>
        <v>0</v>
      </c>
    </row>
    <row r="32" spans="1:33" s="89" customFormat="1" ht="15.75" customHeight="1" hidden="1">
      <c r="A32" s="99"/>
      <c r="B32" s="93" t="s">
        <v>216</v>
      </c>
      <c r="C32" s="101" t="s">
        <v>217</v>
      </c>
      <c r="D32" s="101" t="s">
        <v>184</v>
      </c>
      <c r="E32" s="101" t="s">
        <v>218</v>
      </c>
      <c r="F32" s="101" t="s">
        <v>219</v>
      </c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/>
      <c r="X32" s="106"/>
      <c r="Y32" s="106"/>
      <c r="Z32" s="106"/>
      <c r="AA32" s="106"/>
      <c r="AB32" s="106"/>
      <c r="AC32" s="111"/>
      <c r="AD32" s="97"/>
      <c r="AE32" s="109"/>
      <c r="AF32" s="110"/>
      <c r="AG32" s="87">
        <f>SUM(G32:AE32)</f>
        <v>0</v>
      </c>
    </row>
    <row r="33" spans="1:33" s="89" customFormat="1" ht="15.75" customHeight="1" hidden="1">
      <c r="A33" s="90"/>
      <c r="B33" s="93"/>
      <c r="C33" s="86"/>
      <c r="D33" s="86"/>
      <c r="E33" s="86"/>
      <c r="F33" s="86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1"/>
      <c r="AF33" s="92"/>
      <c r="AG33" s="87">
        <f>SUM(G33:I33)</f>
        <v>0</v>
      </c>
    </row>
    <row r="34" spans="1:33" s="89" customFormat="1" ht="15.75" customHeight="1" hidden="1">
      <c r="A34" s="90"/>
      <c r="B34" s="93"/>
      <c r="C34" s="86"/>
      <c r="D34" s="86"/>
      <c r="E34" s="86"/>
      <c r="F34" s="86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1"/>
      <c r="AF34" s="92"/>
      <c r="AG34" s="87"/>
    </row>
    <row r="35" spans="1:33" ht="51" customHeight="1" hidden="1">
      <c r="A35" s="79">
        <v>3</v>
      </c>
      <c r="B35" s="80" t="s">
        <v>220</v>
      </c>
      <c r="C35" s="81" t="s">
        <v>221</v>
      </c>
      <c r="D35" s="81" t="s">
        <v>180</v>
      </c>
      <c r="E35" s="81" t="s">
        <v>181</v>
      </c>
      <c r="F35" s="81" t="s">
        <v>180</v>
      </c>
      <c r="G35" s="82">
        <f>G36</f>
        <v>0</v>
      </c>
      <c r="H35" s="82">
        <f>H36</f>
        <v>0</v>
      </c>
      <c r="I35" s="82">
        <f>I36</f>
        <v>0</v>
      </c>
      <c r="J35" s="82">
        <f>J36</f>
        <v>0</v>
      </c>
      <c r="K35" s="82">
        <f>K36</f>
        <v>0</v>
      </c>
      <c r="L35" s="82"/>
      <c r="M35" s="82">
        <f>M36</f>
        <v>0</v>
      </c>
      <c r="N35" s="82"/>
      <c r="O35" s="82"/>
      <c r="P35" s="82">
        <f aca="true" t="shared" si="4" ref="P35:X35">P36</f>
        <v>0</v>
      </c>
      <c r="Q35" s="82">
        <f t="shared" si="4"/>
        <v>0</v>
      </c>
      <c r="R35" s="82">
        <f t="shared" si="4"/>
        <v>0</v>
      </c>
      <c r="S35" s="82">
        <f t="shared" si="4"/>
        <v>0</v>
      </c>
      <c r="T35" s="82">
        <f t="shared" si="4"/>
        <v>0</v>
      </c>
      <c r="U35" s="82">
        <f t="shared" si="4"/>
        <v>0</v>
      </c>
      <c r="V35" s="82">
        <f t="shared" si="4"/>
        <v>0</v>
      </c>
      <c r="W35" s="82">
        <f t="shared" si="4"/>
        <v>0</v>
      </c>
      <c r="X35" s="82">
        <f t="shared" si="4"/>
        <v>0</v>
      </c>
      <c r="Y35" s="82"/>
      <c r="Z35" s="82">
        <f>Z36</f>
        <v>0</v>
      </c>
      <c r="AA35" s="82"/>
      <c r="AB35" s="82"/>
      <c r="AC35" s="82"/>
      <c r="AD35" s="82"/>
      <c r="AE35" s="82"/>
      <c r="AF35" s="82"/>
      <c r="AG35" s="82">
        <f>SUM(G35:Z35)</f>
        <v>0</v>
      </c>
    </row>
    <row r="36" spans="1:33" s="89" customFormat="1" ht="15.75" hidden="1">
      <c r="A36" s="84"/>
      <c r="B36" s="85" t="s">
        <v>222</v>
      </c>
      <c r="C36" s="86" t="s">
        <v>223</v>
      </c>
      <c r="D36" s="86" t="s">
        <v>224</v>
      </c>
      <c r="E36" s="86" t="s">
        <v>225</v>
      </c>
      <c r="F36" s="86" t="s">
        <v>226</v>
      </c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7"/>
      <c r="AF36" s="88"/>
      <c r="AG36" s="87">
        <f>SUM(G36:Z36)</f>
        <v>0</v>
      </c>
    </row>
    <row r="37" spans="1:33" s="89" customFormat="1" ht="15.75">
      <c r="A37" s="84"/>
      <c r="B37" s="85"/>
      <c r="C37" s="86"/>
      <c r="D37" s="86"/>
      <c r="E37" s="86"/>
      <c r="F37" s="86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7"/>
      <c r="AF37" s="88"/>
      <c r="AG37" s="87"/>
    </row>
    <row r="38" spans="1:34" ht="15.75">
      <c r="A38" s="79">
        <v>3</v>
      </c>
      <c r="B38" s="80" t="s">
        <v>227</v>
      </c>
      <c r="C38" s="81" t="s">
        <v>228</v>
      </c>
      <c r="D38" s="81" t="s">
        <v>180</v>
      </c>
      <c r="E38" s="81" t="s">
        <v>181</v>
      </c>
      <c r="F38" s="81" t="s">
        <v>180</v>
      </c>
      <c r="G38" s="82">
        <f aca="true" t="shared" si="5" ref="G38:AE38">SUM(G39:G42)</f>
        <v>1177500</v>
      </c>
      <c r="H38" s="82">
        <f t="shared" si="5"/>
        <v>178000</v>
      </c>
      <c r="I38" s="82">
        <f t="shared" si="5"/>
        <v>291330</v>
      </c>
      <c r="J38" s="82">
        <f t="shared" si="5"/>
        <v>0</v>
      </c>
      <c r="K38" s="82">
        <f t="shared" si="5"/>
        <v>2000</v>
      </c>
      <c r="L38" s="82">
        <f t="shared" si="5"/>
        <v>0</v>
      </c>
      <c r="M38" s="82">
        <f t="shared" si="5"/>
        <v>0</v>
      </c>
      <c r="N38" s="82">
        <f t="shared" si="5"/>
        <v>0</v>
      </c>
      <c r="O38" s="82">
        <f t="shared" si="5"/>
        <v>0</v>
      </c>
      <c r="P38" s="82">
        <f t="shared" si="5"/>
        <v>80000</v>
      </c>
      <c r="Q38" s="82">
        <f t="shared" si="5"/>
        <v>46000</v>
      </c>
      <c r="R38" s="82">
        <f t="shared" si="5"/>
        <v>0</v>
      </c>
      <c r="S38" s="82">
        <f t="shared" si="5"/>
        <v>0</v>
      </c>
      <c r="T38" s="82">
        <f t="shared" si="5"/>
        <v>0</v>
      </c>
      <c r="U38" s="82">
        <f t="shared" si="5"/>
        <v>0</v>
      </c>
      <c r="V38" s="82">
        <f t="shared" si="5"/>
        <v>0</v>
      </c>
      <c r="W38" s="82">
        <f t="shared" si="5"/>
        <v>0</v>
      </c>
      <c r="X38" s="82">
        <f t="shared" si="5"/>
        <v>0</v>
      </c>
      <c r="Y38" s="82">
        <f t="shared" si="5"/>
        <v>942000</v>
      </c>
      <c r="Z38" s="82">
        <f t="shared" si="5"/>
        <v>0</v>
      </c>
      <c r="AA38" s="82">
        <f t="shared" si="5"/>
        <v>0</v>
      </c>
      <c r="AB38" s="82">
        <f t="shared" si="5"/>
        <v>15400</v>
      </c>
      <c r="AC38" s="82">
        <f t="shared" si="5"/>
        <v>0</v>
      </c>
      <c r="AD38" s="82">
        <f t="shared" si="5"/>
        <v>8000</v>
      </c>
      <c r="AE38" s="82">
        <f t="shared" si="5"/>
        <v>30000</v>
      </c>
      <c r="AF38" s="82" t="e">
        <f>AF69+AF67+AF66+"#REF!"</f>
        <v>#VALUE!</v>
      </c>
      <c r="AG38" s="82">
        <f>SUM(G38:AE38)</f>
        <v>2770230</v>
      </c>
      <c r="AH38" s="112">
        <f>SUM(AG39:AG42)</f>
        <v>2770230</v>
      </c>
    </row>
    <row r="39" spans="1:34" s="89" customFormat="1" ht="15.75">
      <c r="A39" s="84"/>
      <c r="B39" s="85" t="s">
        <v>229</v>
      </c>
      <c r="C39" s="86" t="s">
        <v>230</v>
      </c>
      <c r="D39" s="86" t="s">
        <v>231</v>
      </c>
      <c r="E39" s="86" t="s">
        <v>232</v>
      </c>
      <c r="F39" s="86" t="s">
        <v>233</v>
      </c>
      <c r="G39" s="87">
        <f>300000+30000</f>
        <v>330000</v>
      </c>
      <c r="H39" s="87"/>
      <c r="I39" s="87">
        <f>78600+7800</f>
        <v>86400</v>
      </c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8"/>
      <c r="AG39" s="87">
        <f>SUM(G39:AE39)</f>
        <v>416400</v>
      </c>
      <c r="AH39" s="110"/>
    </row>
    <row r="40" spans="1:33" s="89" customFormat="1" ht="15.75">
      <c r="A40" s="84"/>
      <c r="B40" s="85" t="s">
        <v>234</v>
      </c>
      <c r="C40" s="86" t="s">
        <v>230</v>
      </c>
      <c r="D40" s="86" t="s">
        <v>231</v>
      </c>
      <c r="E40" s="86" t="s">
        <v>232</v>
      </c>
      <c r="F40" s="86" t="s">
        <v>233</v>
      </c>
      <c r="G40" s="87">
        <f>200000+20000</f>
        <v>220000</v>
      </c>
      <c r="H40" s="87">
        <f>76000+2000</f>
        <v>78000</v>
      </c>
      <c r="I40" s="87">
        <f>52400+5200</f>
        <v>57600</v>
      </c>
      <c r="J40" s="87"/>
      <c r="K40" s="87">
        <v>2000</v>
      </c>
      <c r="L40" s="87"/>
      <c r="M40" s="87"/>
      <c r="N40" s="87"/>
      <c r="O40" s="87"/>
      <c r="P40" s="87"/>
      <c r="Q40" s="87">
        <v>46000</v>
      </c>
      <c r="R40" s="87"/>
      <c r="S40" s="87"/>
      <c r="T40" s="87"/>
      <c r="U40" s="87"/>
      <c r="V40" s="87"/>
      <c r="W40" s="87"/>
      <c r="X40" s="87"/>
      <c r="Y40" s="87">
        <v>942000</v>
      </c>
      <c r="Z40" s="87"/>
      <c r="AA40" s="87"/>
      <c r="AB40" s="87"/>
      <c r="AC40" s="87"/>
      <c r="AD40" s="87">
        <v>8000</v>
      </c>
      <c r="AE40" s="87"/>
      <c r="AF40" s="88"/>
      <c r="AG40" s="87">
        <f>SUM(G40:AE40)</f>
        <v>1353600</v>
      </c>
    </row>
    <row r="41" spans="1:33" s="89" customFormat="1" ht="15.75">
      <c r="A41" s="84"/>
      <c r="B41" s="85" t="s">
        <v>235</v>
      </c>
      <c r="C41" s="86" t="s">
        <v>230</v>
      </c>
      <c r="D41" s="86" t="s">
        <v>231</v>
      </c>
      <c r="E41" s="86" t="s">
        <v>232</v>
      </c>
      <c r="F41" s="86" t="s">
        <v>233</v>
      </c>
      <c r="G41" s="87">
        <f>480000+76500+1000</f>
        <v>557500</v>
      </c>
      <c r="H41" s="87">
        <v>100000</v>
      </c>
      <c r="I41" s="87">
        <f>117500+19570+260</f>
        <v>137330</v>
      </c>
      <c r="J41" s="87"/>
      <c r="K41" s="87"/>
      <c r="L41" s="87"/>
      <c r="M41" s="87"/>
      <c r="N41" s="87"/>
      <c r="O41" s="87"/>
      <c r="P41" s="87">
        <v>80000</v>
      </c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>
        <v>30000</v>
      </c>
      <c r="AF41" s="88"/>
      <c r="AG41" s="87">
        <f>SUM(G41:AE41)</f>
        <v>904830</v>
      </c>
    </row>
    <row r="42" spans="1:33" s="89" customFormat="1" ht="15.75">
      <c r="A42" s="84"/>
      <c r="B42" s="85" t="s">
        <v>236</v>
      </c>
      <c r="C42" s="86" t="s">
        <v>237</v>
      </c>
      <c r="D42" s="86" t="s">
        <v>231</v>
      </c>
      <c r="E42" s="86" t="s">
        <v>185</v>
      </c>
      <c r="F42" s="86" t="s">
        <v>186</v>
      </c>
      <c r="G42" s="87">
        <v>70000</v>
      </c>
      <c r="H42" s="87"/>
      <c r="I42" s="87">
        <v>10000</v>
      </c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>
        <v>15400</v>
      </c>
      <c r="AC42" s="87"/>
      <c r="AD42" s="87"/>
      <c r="AE42" s="87"/>
      <c r="AF42" s="88"/>
      <c r="AG42" s="87">
        <f>SUM(G42:AE42)</f>
        <v>95400</v>
      </c>
    </row>
    <row r="43" spans="1:33" s="89" customFormat="1" ht="15.75">
      <c r="A43" s="84"/>
      <c r="B43" s="85"/>
      <c r="C43" s="86"/>
      <c r="D43" s="86"/>
      <c r="E43" s="86"/>
      <c r="F43" s="86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8"/>
      <c r="AG43" s="87"/>
    </row>
    <row r="44" spans="1:34" ht="15.75">
      <c r="A44" s="79">
        <v>4</v>
      </c>
      <c r="B44" s="80" t="s">
        <v>238</v>
      </c>
      <c r="C44" s="81" t="s">
        <v>239</v>
      </c>
      <c r="D44" s="81" t="s">
        <v>180</v>
      </c>
      <c r="E44" s="81" t="s">
        <v>181</v>
      </c>
      <c r="F44" s="81" t="s">
        <v>180</v>
      </c>
      <c r="G44" s="82">
        <f aca="true" t="shared" si="6" ref="G44:AE44">SUM(G45:G46)</f>
        <v>27000</v>
      </c>
      <c r="H44" s="82">
        <f t="shared" si="6"/>
        <v>0</v>
      </c>
      <c r="I44" s="82">
        <f t="shared" si="6"/>
        <v>19000</v>
      </c>
      <c r="J44" s="82">
        <f t="shared" si="6"/>
        <v>0</v>
      </c>
      <c r="K44" s="82">
        <f t="shared" si="6"/>
        <v>0</v>
      </c>
      <c r="L44" s="82">
        <f t="shared" si="6"/>
        <v>0</v>
      </c>
      <c r="M44" s="82">
        <f t="shared" si="6"/>
        <v>0</v>
      </c>
      <c r="N44" s="82">
        <f t="shared" si="6"/>
        <v>0</v>
      </c>
      <c r="O44" s="82">
        <f t="shared" si="6"/>
        <v>0</v>
      </c>
      <c r="P44" s="82">
        <f t="shared" si="6"/>
        <v>0</v>
      </c>
      <c r="Q44" s="82">
        <f t="shared" si="6"/>
        <v>0</v>
      </c>
      <c r="R44" s="82">
        <f t="shared" si="6"/>
        <v>0</v>
      </c>
      <c r="S44" s="82">
        <f t="shared" si="6"/>
        <v>0</v>
      </c>
      <c r="T44" s="82">
        <f t="shared" si="6"/>
        <v>0</v>
      </c>
      <c r="U44" s="82">
        <f t="shared" si="6"/>
        <v>0</v>
      </c>
      <c r="V44" s="82">
        <f t="shared" si="6"/>
        <v>0</v>
      </c>
      <c r="W44" s="82">
        <f t="shared" si="6"/>
        <v>0</v>
      </c>
      <c r="X44" s="82">
        <f t="shared" si="6"/>
        <v>0</v>
      </c>
      <c r="Y44" s="82">
        <f t="shared" si="6"/>
        <v>0</v>
      </c>
      <c r="Z44" s="82">
        <f t="shared" si="6"/>
        <v>0</v>
      </c>
      <c r="AA44" s="82">
        <f t="shared" si="6"/>
        <v>0</v>
      </c>
      <c r="AB44" s="82">
        <f t="shared" si="6"/>
        <v>0</v>
      </c>
      <c r="AC44" s="82">
        <f t="shared" si="6"/>
        <v>0</v>
      </c>
      <c r="AD44" s="82">
        <f t="shared" si="6"/>
        <v>0</v>
      </c>
      <c r="AE44" s="82">
        <f t="shared" si="6"/>
        <v>0</v>
      </c>
      <c r="AF44" s="82"/>
      <c r="AG44" s="82">
        <f>SUM(G44:AE44)</f>
        <v>46000</v>
      </c>
      <c r="AH44" s="112">
        <f>SUM(AG45:AG46)</f>
        <v>46000</v>
      </c>
    </row>
    <row r="45" spans="1:33" s="89" customFormat="1" ht="15.75">
      <c r="A45" s="84"/>
      <c r="B45" s="85" t="s">
        <v>240</v>
      </c>
      <c r="C45" s="86" t="s">
        <v>241</v>
      </c>
      <c r="D45" s="86" t="s">
        <v>60</v>
      </c>
      <c r="E45" s="86" t="s">
        <v>242</v>
      </c>
      <c r="F45" s="86" t="s">
        <v>233</v>
      </c>
      <c r="G45" s="87">
        <v>15000</v>
      </c>
      <c r="H45" s="87"/>
      <c r="I45" s="87">
        <v>14000</v>
      </c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8"/>
      <c r="AG45" s="87">
        <f>SUM(G45:AE45)</f>
        <v>29000</v>
      </c>
    </row>
    <row r="46" spans="1:33" s="89" customFormat="1" ht="15.75">
      <c r="A46" s="84"/>
      <c r="B46" s="85" t="s">
        <v>243</v>
      </c>
      <c r="C46" s="86" t="s">
        <v>244</v>
      </c>
      <c r="D46" s="86" t="s">
        <v>60</v>
      </c>
      <c r="E46" s="86" t="s">
        <v>185</v>
      </c>
      <c r="F46" s="86" t="s">
        <v>186</v>
      </c>
      <c r="G46" s="87">
        <v>12000</v>
      </c>
      <c r="H46" s="87"/>
      <c r="I46" s="87">
        <v>5000</v>
      </c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8"/>
      <c r="AG46" s="87">
        <f>SUM(G46:AE46)</f>
        <v>17000</v>
      </c>
    </row>
    <row r="47" spans="1:33" s="89" customFormat="1" ht="15.75">
      <c r="A47" s="84"/>
      <c r="B47" s="85"/>
      <c r="C47" s="86"/>
      <c r="D47" s="86"/>
      <c r="E47" s="86"/>
      <c r="F47" s="86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8"/>
      <c r="AG47" s="87"/>
    </row>
    <row r="48" spans="1:34" s="12" customFormat="1" ht="15.75">
      <c r="A48" s="79">
        <v>5</v>
      </c>
      <c r="B48" s="80" t="s">
        <v>245</v>
      </c>
      <c r="C48" s="81" t="s">
        <v>246</v>
      </c>
      <c r="D48" s="81" t="s">
        <v>180</v>
      </c>
      <c r="E48" s="81" t="s">
        <v>181</v>
      </c>
      <c r="F48" s="81" t="s">
        <v>180</v>
      </c>
      <c r="G48" s="82">
        <f aca="true" t="shared" si="7" ref="G48:AE48">SUM(G49:G55)</f>
        <v>1039500</v>
      </c>
      <c r="H48" s="82">
        <f t="shared" si="7"/>
        <v>0</v>
      </c>
      <c r="I48" s="82">
        <f t="shared" si="7"/>
        <v>190500</v>
      </c>
      <c r="J48" s="82">
        <f t="shared" si="7"/>
        <v>0</v>
      </c>
      <c r="K48" s="82">
        <f t="shared" si="7"/>
        <v>0</v>
      </c>
      <c r="L48" s="82">
        <f t="shared" si="7"/>
        <v>0</v>
      </c>
      <c r="M48" s="82">
        <f t="shared" si="7"/>
        <v>0</v>
      </c>
      <c r="N48" s="82">
        <f t="shared" si="7"/>
        <v>0</v>
      </c>
      <c r="O48" s="82">
        <f t="shared" si="7"/>
        <v>0</v>
      </c>
      <c r="P48" s="82">
        <f t="shared" si="7"/>
        <v>0</v>
      </c>
      <c r="Q48" s="82">
        <f t="shared" si="7"/>
        <v>0</v>
      </c>
      <c r="R48" s="82">
        <f t="shared" si="7"/>
        <v>0</v>
      </c>
      <c r="S48" s="82">
        <f t="shared" si="7"/>
        <v>0</v>
      </c>
      <c r="T48" s="82">
        <f t="shared" si="7"/>
        <v>0</v>
      </c>
      <c r="U48" s="82">
        <f t="shared" si="7"/>
        <v>0</v>
      </c>
      <c r="V48" s="82">
        <f t="shared" si="7"/>
        <v>0</v>
      </c>
      <c r="W48" s="82">
        <f t="shared" si="7"/>
        <v>0</v>
      </c>
      <c r="X48" s="82">
        <f t="shared" si="7"/>
        <v>0</v>
      </c>
      <c r="Y48" s="82">
        <f t="shared" si="7"/>
        <v>0</v>
      </c>
      <c r="Z48" s="82">
        <f t="shared" si="7"/>
        <v>0</v>
      </c>
      <c r="AA48" s="82">
        <f t="shared" si="7"/>
        <v>0</v>
      </c>
      <c r="AB48" s="82">
        <f t="shared" si="7"/>
        <v>0</v>
      </c>
      <c r="AC48" s="82">
        <f t="shared" si="7"/>
        <v>0</v>
      </c>
      <c r="AD48" s="82">
        <f t="shared" si="7"/>
        <v>0</v>
      </c>
      <c r="AE48" s="82">
        <f t="shared" si="7"/>
        <v>0</v>
      </c>
      <c r="AF48" s="113"/>
      <c r="AG48" s="82">
        <f aca="true" t="shared" si="8" ref="AG48:AG55">SUM(G48:AE48)</f>
        <v>1230000</v>
      </c>
      <c r="AH48" s="98">
        <f>SUM(AG49:AG55)</f>
        <v>1230000</v>
      </c>
    </row>
    <row r="49" spans="1:34" s="89" customFormat="1" ht="15.75">
      <c r="A49" s="90"/>
      <c r="B49" s="93" t="s">
        <v>247</v>
      </c>
      <c r="C49" s="114" t="s">
        <v>248</v>
      </c>
      <c r="D49" s="114" t="s">
        <v>249</v>
      </c>
      <c r="E49" s="114" t="s">
        <v>250</v>
      </c>
      <c r="F49" s="114" t="s">
        <v>233</v>
      </c>
      <c r="G49" s="91">
        <v>315000</v>
      </c>
      <c r="H49" s="91"/>
      <c r="I49" s="91"/>
      <c r="J49" s="91"/>
      <c r="K49" s="91"/>
      <c r="L49" s="91"/>
      <c r="M49" s="91"/>
      <c r="N49" s="91"/>
      <c r="O49" s="91"/>
      <c r="P49" s="91"/>
      <c r="Q49" s="91"/>
      <c r="R49" s="91"/>
      <c r="S49" s="91"/>
      <c r="T49" s="91"/>
      <c r="U49" s="91"/>
      <c r="V49" s="91"/>
      <c r="W49" s="91"/>
      <c r="X49" s="91"/>
      <c r="Y49" s="91"/>
      <c r="Z49" s="91"/>
      <c r="AA49" s="91"/>
      <c r="AB49" s="91"/>
      <c r="AC49" s="91"/>
      <c r="AD49" s="91"/>
      <c r="AE49" s="91"/>
      <c r="AF49" s="92"/>
      <c r="AG49" s="87">
        <f t="shared" si="8"/>
        <v>315000</v>
      </c>
      <c r="AH49" s="110"/>
    </row>
    <row r="50" spans="1:34" s="89" customFormat="1" ht="15.75" hidden="1">
      <c r="A50" s="90"/>
      <c r="B50" s="93" t="s">
        <v>247</v>
      </c>
      <c r="C50" s="114" t="s">
        <v>251</v>
      </c>
      <c r="D50" s="114" t="s">
        <v>249</v>
      </c>
      <c r="E50" s="114" t="s">
        <v>250</v>
      </c>
      <c r="F50" s="114" t="s">
        <v>233</v>
      </c>
      <c r="G50" s="91"/>
      <c r="H50" s="91"/>
      <c r="I50" s="91"/>
      <c r="J50" s="91"/>
      <c r="K50" s="91"/>
      <c r="L50" s="91"/>
      <c r="M50" s="91"/>
      <c r="N50" s="91"/>
      <c r="O50" s="91"/>
      <c r="P50" s="91"/>
      <c r="Q50" s="91"/>
      <c r="R50" s="91"/>
      <c r="S50" s="91"/>
      <c r="T50" s="91"/>
      <c r="U50" s="91"/>
      <c r="V50" s="91"/>
      <c r="W50" s="91"/>
      <c r="X50" s="91"/>
      <c r="Y50" s="91"/>
      <c r="Z50" s="91"/>
      <c r="AA50" s="91"/>
      <c r="AB50" s="91"/>
      <c r="AC50" s="91"/>
      <c r="AD50" s="91"/>
      <c r="AE50" s="91"/>
      <c r="AF50" s="92"/>
      <c r="AG50" s="87">
        <f t="shared" si="8"/>
        <v>0</v>
      </c>
      <c r="AH50" s="110"/>
    </row>
    <row r="51" spans="1:33" s="89" customFormat="1" ht="15.75" hidden="1">
      <c r="A51" s="84"/>
      <c r="B51" s="85" t="s">
        <v>252</v>
      </c>
      <c r="C51" s="114" t="s">
        <v>248</v>
      </c>
      <c r="D51" s="114" t="s">
        <v>249</v>
      </c>
      <c r="E51" s="114" t="s">
        <v>250</v>
      </c>
      <c r="F51" s="114" t="s">
        <v>233</v>
      </c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91"/>
      <c r="Z51" s="91"/>
      <c r="AA51" s="91"/>
      <c r="AB51" s="91"/>
      <c r="AC51" s="91"/>
      <c r="AD51" s="91"/>
      <c r="AE51" s="91"/>
      <c r="AF51" s="92"/>
      <c r="AG51" s="87">
        <f t="shared" si="8"/>
        <v>0</v>
      </c>
    </row>
    <row r="52" spans="1:33" s="89" customFormat="1" ht="15.75">
      <c r="A52" s="84"/>
      <c r="B52" s="85" t="s">
        <v>252</v>
      </c>
      <c r="C52" s="114" t="s">
        <v>251</v>
      </c>
      <c r="D52" s="114" t="s">
        <v>249</v>
      </c>
      <c r="E52" s="114" t="s">
        <v>250</v>
      </c>
      <c r="F52" s="114" t="s">
        <v>233</v>
      </c>
      <c r="G52" s="91">
        <v>150000</v>
      </c>
      <c r="H52" s="91"/>
      <c r="I52" s="91">
        <v>40000</v>
      </c>
      <c r="J52" s="91"/>
      <c r="K52" s="91"/>
      <c r="L52" s="91"/>
      <c r="M52" s="91"/>
      <c r="N52" s="91"/>
      <c r="O52" s="91"/>
      <c r="P52" s="91"/>
      <c r="Q52" s="91"/>
      <c r="R52" s="91"/>
      <c r="S52" s="91"/>
      <c r="T52" s="91"/>
      <c r="U52" s="91"/>
      <c r="V52" s="91"/>
      <c r="W52" s="91"/>
      <c r="X52" s="91"/>
      <c r="Y52" s="91"/>
      <c r="Z52" s="91"/>
      <c r="AA52" s="91"/>
      <c r="AB52" s="91"/>
      <c r="AC52" s="91"/>
      <c r="AD52" s="91"/>
      <c r="AE52" s="91"/>
      <c r="AF52" s="92"/>
      <c r="AG52" s="87">
        <f t="shared" si="8"/>
        <v>190000</v>
      </c>
    </row>
    <row r="53" spans="1:34" s="89" customFormat="1" ht="15.75">
      <c r="A53" s="84"/>
      <c r="B53" s="93" t="s">
        <v>247</v>
      </c>
      <c r="C53" s="114" t="s">
        <v>251</v>
      </c>
      <c r="D53" s="114" t="s">
        <v>249</v>
      </c>
      <c r="E53" s="114" t="s">
        <v>287</v>
      </c>
      <c r="F53" s="114" t="s">
        <v>233</v>
      </c>
      <c r="G53" s="91">
        <v>533500</v>
      </c>
      <c r="H53" s="91"/>
      <c r="I53" s="91">
        <v>139800</v>
      </c>
      <c r="J53" s="91"/>
      <c r="K53" s="91"/>
      <c r="L53" s="91"/>
      <c r="M53" s="91"/>
      <c r="N53" s="91"/>
      <c r="O53" s="91"/>
      <c r="P53" s="91"/>
      <c r="Q53" s="91"/>
      <c r="R53" s="91"/>
      <c r="S53" s="91"/>
      <c r="T53" s="91"/>
      <c r="U53" s="91"/>
      <c r="V53" s="91"/>
      <c r="W53" s="91"/>
      <c r="X53" s="91"/>
      <c r="Y53" s="91"/>
      <c r="Z53" s="91"/>
      <c r="AA53" s="91"/>
      <c r="AB53" s="91"/>
      <c r="AC53" s="91"/>
      <c r="AD53" s="91"/>
      <c r="AE53" s="91"/>
      <c r="AF53" s="92"/>
      <c r="AG53" s="87">
        <f t="shared" si="8"/>
        <v>673300</v>
      </c>
      <c r="AH53" s="110"/>
    </row>
    <row r="54" spans="1:33" s="89" customFormat="1" ht="15.75">
      <c r="A54" s="84"/>
      <c r="B54" s="85" t="s">
        <v>252</v>
      </c>
      <c r="C54" s="114" t="s">
        <v>251</v>
      </c>
      <c r="D54" s="114" t="s">
        <v>249</v>
      </c>
      <c r="E54" s="114" t="s">
        <v>287</v>
      </c>
      <c r="F54" s="114" t="s">
        <v>233</v>
      </c>
      <c r="G54" s="91">
        <v>41000</v>
      </c>
      <c r="H54" s="91"/>
      <c r="I54" s="91">
        <v>10700</v>
      </c>
      <c r="J54" s="91"/>
      <c r="K54" s="91"/>
      <c r="L54" s="91"/>
      <c r="M54" s="91"/>
      <c r="N54" s="91"/>
      <c r="O54" s="91"/>
      <c r="P54" s="91"/>
      <c r="Q54" s="91"/>
      <c r="R54" s="91"/>
      <c r="S54" s="91"/>
      <c r="T54" s="91"/>
      <c r="U54" s="91"/>
      <c r="V54" s="91"/>
      <c r="W54" s="91"/>
      <c r="X54" s="91"/>
      <c r="Y54" s="91"/>
      <c r="Z54" s="91"/>
      <c r="AA54" s="91"/>
      <c r="AB54" s="91"/>
      <c r="AC54" s="91"/>
      <c r="AD54" s="91"/>
      <c r="AE54" s="91"/>
      <c r="AF54" s="92"/>
      <c r="AG54" s="87">
        <f t="shared" si="8"/>
        <v>51700</v>
      </c>
    </row>
    <row r="55" spans="1:33" s="89" customFormat="1" ht="15.75">
      <c r="A55" s="84"/>
      <c r="B55" s="85"/>
      <c r="C55" s="114"/>
      <c r="D55" s="114"/>
      <c r="E55" s="114"/>
      <c r="F55" s="114"/>
      <c r="G55" s="91"/>
      <c r="H55" s="91"/>
      <c r="I55" s="91"/>
      <c r="J55" s="91"/>
      <c r="K55" s="91"/>
      <c r="L55" s="91"/>
      <c r="M55" s="91"/>
      <c r="N55" s="91"/>
      <c r="O55" s="91"/>
      <c r="P55" s="91"/>
      <c r="Q55" s="91"/>
      <c r="R55" s="91"/>
      <c r="S55" s="91"/>
      <c r="T55" s="91"/>
      <c r="U55" s="91"/>
      <c r="V55" s="91"/>
      <c r="W55" s="91"/>
      <c r="X55" s="91"/>
      <c r="Y55" s="91"/>
      <c r="Z55" s="91"/>
      <c r="AA55" s="91"/>
      <c r="AB55" s="91"/>
      <c r="AC55" s="91"/>
      <c r="AD55" s="91"/>
      <c r="AE55" s="91"/>
      <c r="AF55" s="92"/>
      <c r="AG55" s="87">
        <f t="shared" si="8"/>
        <v>0</v>
      </c>
    </row>
    <row r="56" spans="1:33" s="89" customFormat="1" ht="15.75">
      <c r="A56" s="90"/>
      <c r="B56" s="93"/>
      <c r="C56" s="114"/>
      <c r="D56" s="114"/>
      <c r="E56" s="114"/>
      <c r="F56" s="114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1"/>
      <c r="AF56" s="92"/>
      <c r="AG56" s="91"/>
    </row>
    <row r="57" spans="1:34" s="89" customFormat="1" ht="15.75">
      <c r="A57" s="115">
        <v>6</v>
      </c>
      <c r="B57" s="116" t="s">
        <v>256</v>
      </c>
      <c r="C57" s="117" t="s">
        <v>257</v>
      </c>
      <c r="D57" s="117" t="s">
        <v>180</v>
      </c>
      <c r="E57" s="117" t="s">
        <v>181</v>
      </c>
      <c r="F57" s="117" t="s">
        <v>180</v>
      </c>
      <c r="G57" s="97">
        <f aca="true" t="shared" si="9" ref="G57:AE57">SUM(G58:G58)</f>
        <v>0</v>
      </c>
      <c r="H57" s="97">
        <f t="shared" si="9"/>
        <v>0</v>
      </c>
      <c r="I57" s="97">
        <f t="shared" si="9"/>
        <v>0</v>
      </c>
      <c r="J57" s="97">
        <f t="shared" si="9"/>
        <v>0</v>
      </c>
      <c r="K57" s="97">
        <f t="shared" si="9"/>
        <v>0</v>
      </c>
      <c r="L57" s="97">
        <f t="shared" si="9"/>
        <v>0</v>
      </c>
      <c r="M57" s="97">
        <f t="shared" si="9"/>
        <v>0</v>
      </c>
      <c r="N57" s="97">
        <f t="shared" si="9"/>
        <v>0</v>
      </c>
      <c r="O57" s="97">
        <f t="shared" si="9"/>
        <v>0</v>
      </c>
      <c r="P57" s="97">
        <f t="shared" si="9"/>
        <v>0</v>
      </c>
      <c r="Q57" s="97">
        <f t="shared" si="9"/>
        <v>0</v>
      </c>
      <c r="R57" s="97">
        <f t="shared" si="9"/>
        <v>0</v>
      </c>
      <c r="S57" s="97">
        <f t="shared" si="9"/>
        <v>0</v>
      </c>
      <c r="T57" s="97">
        <f t="shared" si="9"/>
        <v>0</v>
      </c>
      <c r="U57" s="97">
        <f t="shared" si="9"/>
        <v>0</v>
      </c>
      <c r="V57" s="97">
        <f t="shared" si="9"/>
        <v>204100</v>
      </c>
      <c r="W57" s="97">
        <f t="shared" si="9"/>
        <v>0</v>
      </c>
      <c r="X57" s="97">
        <f t="shared" si="9"/>
        <v>0</v>
      </c>
      <c r="Y57" s="97">
        <f t="shared" si="9"/>
        <v>0</v>
      </c>
      <c r="Z57" s="97">
        <f t="shared" si="9"/>
        <v>0</v>
      </c>
      <c r="AA57" s="97">
        <f t="shared" si="9"/>
        <v>0</v>
      </c>
      <c r="AB57" s="97">
        <f t="shared" si="9"/>
        <v>0</v>
      </c>
      <c r="AC57" s="97">
        <f t="shared" si="9"/>
        <v>0</v>
      </c>
      <c r="AD57" s="97">
        <f t="shared" si="9"/>
        <v>0</v>
      </c>
      <c r="AE57" s="97">
        <f t="shared" si="9"/>
        <v>0</v>
      </c>
      <c r="AF57" s="92"/>
      <c r="AG57" s="97">
        <f>SUM(G57:AE57)</f>
        <v>204100</v>
      </c>
      <c r="AH57" s="110">
        <f>SUM(AG58:AG58)</f>
        <v>204100</v>
      </c>
    </row>
    <row r="58" spans="1:34" s="89" customFormat="1" ht="31.5">
      <c r="A58" s="90"/>
      <c r="B58" s="93" t="s">
        <v>258</v>
      </c>
      <c r="C58" s="114" t="s">
        <v>259</v>
      </c>
      <c r="D58" s="114" t="s">
        <v>249</v>
      </c>
      <c r="E58" s="114" t="s">
        <v>260</v>
      </c>
      <c r="F58" s="114" t="s">
        <v>261</v>
      </c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/>
      <c r="V58" s="91">
        <v>204100</v>
      </c>
      <c r="W58" s="91"/>
      <c r="X58" s="91"/>
      <c r="Y58" s="91"/>
      <c r="Z58" s="91"/>
      <c r="AA58" s="91"/>
      <c r="AB58" s="91"/>
      <c r="AC58" s="91"/>
      <c r="AD58" s="91"/>
      <c r="AE58" s="91"/>
      <c r="AF58" s="92"/>
      <c r="AG58" s="87">
        <f>SUM(G58:AE58)</f>
        <v>204100</v>
      </c>
      <c r="AH58" s="110"/>
    </row>
    <row r="59" spans="1:33" s="89" customFormat="1" ht="15.75">
      <c r="A59" s="90"/>
      <c r="B59" s="93"/>
      <c r="C59" s="114"/>
      <c r="D59" s="114"/>
      <c r="E59" s="114"/>
      <c r="F59" s="114"/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1"/>
      <c r="AF59" s="92"/>
      <c r="AG59" s="91"/>
    </row>
    <row r="60" spans="1:34" s="89" customFormat="1" ht="31.5">
      <c r="A60" s="115">
        <v>7</v>
      </c>
      <c r="B60" s="116" t="s">
        <v>262</v>
      </c>
      <c r="C60" s="117" t="s">
        <v>263</v>
      </c>
      <c r="D60" s="117" t="s">
        <v>180</v>
      </c>
      <c r="E60" s="117" t="s">
        <v>181</v>
      </c>
      <c r="F60" s="117" t="s">
        <v>180</v>
      </c>
      <c r="G60" s="97">
        <f aca="true" t="shared" si="10" ref="G60:AE60">SUM(G61:G63)</f>
        <v>0</v>
      </c>
      <c r="H60" s="97">
        <f t="shared" si="10"/>
        <v>0</v>
      </c>
      <c r="I60" s="97">
        <f t="shared" si="10"/>
        <v>0</v>
      </c>
      <c r="J60" s="97">
        <f t="shared" si="10"/>
        <v>0</v>
      </c>
      <c r="K60" s="97">
        <f t="shared" si="10"/>
        <v>0</v>
      </c>
      <c r="L60" s="97">
        <f t="shared" si="10"/>
        <v>0</v>
      </c>
      <c r="M60" s="97">
        <f t="shared" si="10"/>
        <v>0</v>
      </c>
      <c r="N60" s="97">
        <f t="shared" si="10"/>
        <v>0</v>
      </c>
      <c r="O60" s="97">
        <f t="shared" si="10"/>
        <v>0</v>
      </c>
      <c r="P60" s="97">
        <f t="shared" si="10"/>
        <v>0</v>
      </c>
      <c r="Q60" s="97">
        <f t="shared" si="10"/>
        <v>0</v>
      </c>
      <c r="R60" s="97">
        <f t="shared" si="10"/>
        <v>0</v>
      </c>
      <c r="S60" s="97">
        <f t="shared" si="10"/>
        <v>0</v>
      </c>
      <c r="T60" s="97">
        <f t="shared" si="10"/>
        <v>0</v>
      </c>
      <c r="U60" s="97">
        <f t="shared" si="10"/>
        <v>490270</v>
      </c>
      <c r="V60" s="97">
        <f t="shared" si="10"/>
        <v>0</v>
      </c>
      <c r="W60" s="97">
        <f t="shared" si="10"/>
        <v>0</v>
      </c>
      <c r="X60" s="97">
        <f t="shared" si="10"/>
        <v>0</v>
      </c>
      <c r="Y60" s="97">
        <f t="shared" si="10"/>
        <v>0</v>
      </c>
      <c r="Z60" s="97">
        <f t="shared" si="10"/>
        <v>0</v>
      </c>
      <c r="AA60" s="97">
        <f t="shared" si="10"/>
        <v>0</v>
      </c>
      <c r="AB60" s="97">
        <f t="shared" si="10"/>
        <v>0</v>
      </c>
      <c r="AC60" s="97">
        <f t="shared" si="10"/>
        <v>0</v>
      </c>
      <c r="AD60" s="97">
        <f t="shared" si="10"/>
        <v>0</v>
      </c>
      <c r="AE60" s="97">
        <f t="shared" si="10"/>
        <v>0</v>
      </c>
      <c r="AF60" s="92"/>
      <c r="AG60" s="97">
        <f>SUM(G60:AE60)</f>
        <v>490270</v>
      </c>
      <c r="AH60" s="110">
        <f>SUM(AG61:AG63)</f>
        <v>490270</v>
      </c>
    </row>
    <row r="61" spans="1:33" s="89" customFormat="1" ht="31.5">
      <c r="A61" s="90"/>
      <c r="B61" s="93" t="s">
        <v>264</v>
      </c>
      <c r="C61" s="114" t="s">
        <v>265</v>
      </c>
      <c r="D61" s="114" t="s">
        <v>184</v>
      </c>
      <c r="E61" s="114" t="s">
        <v>266</v>
      </c>
      <c r="F61" s="114" t="s">
        <v>267</v>
      </c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>
        <v>100000</v>
      </c>
      <c r="V61" s="91"/>
      <c r="W61" s="91"/>
      <c r="X61" s="91"/>
      <c r="Y61" s="91"/>
      <c r="Z61" s="91"/>
      <c r="AA61" s="91"/>
      <c r="AB61" s="91"/>
      <c r="AC61" s="91"/>
      <c r="AD61" s="91"/>
      <c r="AE61" s="91"/>
      <c r="AF61" s="92"/>
      <c r="AG61" s="87">
        <f>SUM(G61:AE61)</f>
        <v>100000</v>
      </c>
    </row>
    <row r="62" spans="1:33" s="89" customFormat="1" ht="62.25" customHeight="1">
      <c r="A62" s="90"/>
      <c r="B62" s="118" t="s">
        <v>268</v>
      </c>
      <c r="C62" s="114" t="s">
        <v>265</v>
      </c>
      <c r="D62" s="114" t="s">
        <v>184</v>
      </c>
      <c r="E62" s="114" t="s">
        <v>269</v>
      </c>
      <c r="F62" s="114" t="s">
        <v>267</v>
      </c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>
        <f>274300+56070</f>
        <v>330370</v>
      </c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2"/>
      <c r="AG62" s="87">
        <f>SUM(G62:AE62)</f>
        <v>330370</v>
      </c>
    </row>
    <row r="63" spans="1:33" s="89" customFormat="1" ht="63.75">
      <c r="A63" s="90"/>
      <c r="B63" s="118" t="s">
        <v>288</v>
      </c>
      <c r="C63" s="114" t="s">
        <v>289</v>
      </c>
      <c r="D63" s="114" t="s">
        <v>184</v>
      </c>
      <c r="E63" s="114" t="s">
        <v>290</v>
      </c>
      <c r="F63" s="114" t="s">
        <v>291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/>
      <c r="U63" s="91">
        <v>59900</v>
      </c>
      <c r="V63" s="91"/>
      <c r="W63" s="91"/>
      <c r="X63" s="91"/>
      <c r="Y63" s="91"/>
      <c r="Z63" s="91"/>
      <c r="AA63" s="91"/>
      <c r="AB63" s="91"/>
      <c r="AC63" s="91"/>
      <c r="AD63" s="91"/>
      <c r="AE63" s="91"/>
      <c r="AF63" s="92"/>
      <c r="AG63" s="87">
        <f>SUM(G63:AE63)</f>
        <v>59900</v>
      </c>
    </row>
    <row r="64" spans="1:34" s="12" customFormat="1" ht="15.75">
      <c r="A64" s="94"/>
      <c r="B64" s="119" t="s">
        <v>274</v>
      </c>
      <c r="C64" s="120"/>
      <c r="D64" s="120"/>
      <c r="E64" s="120"/>
      <c r="F64" s="121"/>
      <c r="G64" s="104">
        <f aca="true" t="shared" si="11" ref="G64:AE64">G16+G24+G38+G48+G57+G44+G29+G60</f>
        <v>2882000</v>
      </c>
      <c r="H64" s="104">
        <f t="shared" si="11"/>
        <v>179000</v>
      </c>
      <c r="I64" s="104">
        <f t="shared" si="11"/>
        <v>608430</v>
      </c>
      <c r="J64" s="104">
        <f t="shared" si="11"/>
        <v>46000</v>
      </c>
      <c r="K64" s="104">
        <f t="shared" si="11"/>
        <v>2500</v>
      </c>
      <c r="L64" s="104">
        <f t="shared" si="11"/>
        <v>0</v>
      </c>
      <c r="M64" s="104">
        <f t="shared" si="11"/>
        <v>0</v>
      </c>
      <c r="N64" s="104">
        <f t="shared" si="11"/>
        <v>0</v>
      </c>
      <c r="O64" s="104">
        <f t="shared" si="11"/>
        <v>0</v>
      </c>
      <c r="P64" s="104">
        <f t="shared" si="11"/>
        <v>90000</v>
      </c>
      <c r="Q64" s="104">
        <f t="shared" si="11"/>
        <v>87700</v>
      </c>
      <c r="R64" s="104">
        <f t="shared" si="11"/>
        <v>0</v>
      </c>
      <c r="S64" s="104">
        <f t="shared" si="11"/>
        <v>0</v>
      </c>
      <c r="T64" s="104">
        <f t="shared" si="11"/>
        <v>1661000</v>
      </c>
      <c r="U64" s="104">
        <f t="shared" si="11"/>
        <v>490270</v>
      </c>
      <c r="V64" s="104">
        <f t="shared" si="11"/>
        <v>204100</v>
      </c>
      <c r="W64" s="104">
        <f t="shared" si="11"/>
        <v>0</v>
      </c>
      <c r="X64" s="104">
        <f t="shared" si="11"/>
        <v>20000</v>
      </c>
      <c r="Y64" s="104">
        <f t="shared" si="11"/>
        <v>972000</v>
      </c>
      <c r="Z64" s="104">
        <f t="shared" si="11"/>
        <v>0</v>
      </c>
      <c r="AA64" s="104">
        <f t="shared" si="11"/>
        <v>0</v>
      </c>
      <c r="AB64" s="104">
        <f t="shared" si="11"/>
        <v>15400</v>
      </c>
      <c r="AC64" s="104">
        <f t="shared" si="11"/>
        <v>50000</v>
      </c>
      <c r="AD64" s="104">
        <f t="shared" si="11"/>
        <v>65100</v>
      </c>
      <c r="AE64" s="104">
        <f t="shared" si="11"/>
        <v>80000</v>
      </c>
      <c r="AF64" s="104" t="str">
        <f>"#REF!+AF38+AF16"</f>
        <v>#REF!+AF38+AF16</v>
      </c>
      <c r="AG64" s="104">
        <f>AG38+AG16+AG35+AG29+AG24+AG48+AG57+AG44+AG60</f>
        <v>7453500</v>
      </c>
      <c r="AH64" s="122">
        <f>SUM(AH16:AH62)</f>
        <v>7453500</v>
      </c>
    </row>
    <row r="65" spans="1:47" ht="15.75">
      <c r="A65" s="123"/>
      <c r="B65" s="124"/>
      <c r="C65" s="125"/>
      <c r="D65" s="125"/>
      <c r="E65" s="125"/>
      <c r="F65" s="126"/>
      <c r="G65" s="126"/>
      <c r="H65" s="180"/>
      <c r="I65" s="180"/>
      <c r="J65" s="180"/>
      <c r="K65" s="180"/>
      <c r="L65" s="180"/>
      <c r="M65" s="180"/>
      <c r="N65" s="180"/>
      <c r="O65" s="126"/>
      <c r="P65" s="126"/>
      <c r="Q65" s="126"/>
      <c r="R65" s="126"/>
      <c r="S65" s="126"/>
      <c r="T65" s="126"/>
      <c r="U65" s="126"/>
      <c r="V65" s="126"/>
      <c r="W65" s="126"/>
      <c r="X65" s="126"/>
      <c r="Y65" s="126"/>
      <c r="Z65" s="126"/>
      <c r="AA65" s="126"/>
      <c r="AB65" s="126"/>
      <c r="AC65" s="126"/>
      <c r="AD65" s="126"/>
      <c r="AE65" s="126"/>
      <c r="AF65" s="125"/>
      <c r="AG65" s="126"/>
      <c r="AH65" s="89"/>
      <c r="AI65" s="89"/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</row>
    <row r="66" spans="1:47" ht="15.75">
      <c r="A66" s="127"/>
      <c r="B66" s="128"/>
      <c r="C66" s="129"/>
      <c r="D66" s="129"/>
      <c r="E66" s="129"/>
      <c r="F66" s="130"/>
      <c r="G66" s="130"/>
      <c r="H66" s="180"/>
      <c r="I66" s="180"/>
      <c r="J66" s="180"/>
      <c r="K66" s="180"/>
      <c r="L66" s="180"/>
      <c r="M66" s="180"/>
      <c r="N66" s="180"/>
      <c r="O66" s="130"/>
      <c r="P66" s="130"/>
      <c r="Q66" s="130"/>
      <c r="R66" s="130"/>
      <c r="S66" s="130"/>
      <c r="T66" s="130"/>
      <c r="U66" s="130"/>
      <c r="V66" s="130"/>
      <c r="W66" s="130"/>
      <c r="X66" s="130"/>
      <c r="Y66" s="130"/>
      <c r="Z66" s="130"/>
      <c r="AA66" s="130"/>
      <c r="AB66" s="130"/>
      <c r="AC66" s="130"/>
      <c r="AD66" s="130"/>
      <c r="AE66" s="130"/>
      <c r="AF66" s="129"/>
      <c r="AG66" s="131">
        <f>SUM(G64:AE64)</f>
        <v>7453500</v>
      </c>
      <c r="AH66" s="132"/>
      <c r="AI66" s="132"/>
      <c r="AJ66" s="132"/>
      <c r="AK66" s="132"/>
      <c r="AL66" s="132"/>
      <c r="AM66" s="132"/>
      <c r="AN66" s="132"/>
      <c r="AO66" s="89"/>
      <c r="AP66" s="89"/>
      <c r="AQ66" s="89"/>
      <c r="AR66" s="89"/>
      <c r="AS66" s="89"/>
      <c r="AT66" s="89"/>
      <c r="AU66" s="89"/>
    </row>
    <row r="67" spans="1:47" ht="15.75">
      <c r="A67" s="127"/>
      <c r="B67" s="128"/>
      <c r="C67" s="129"/>
      <c r="D67" s="129"/>
      <c r="E67" s="129"/>
      <c r="F67" s="130"/>
      <c r="G67" s="131"/>
      <c r="H67" s="181"/>
      <c r="I67" s="181"/>
      <c r="J67" s="181"/>
      <c r="K67" s="181"/>
      <c r="L67" s="181"/>
      <c r="M67" s="181"/>
      <c r="N67" s="181"/>
      <c r="O67" s="130"/>
      <c r="P67" s="130"/>
      <c r="Q67" s="130"/>
      <c r="R67" s="130"/>
      <c r="S67" s="130"/>
      <c r="T67" s="130"/>
      <c r="U67" s="130"/>
      <c r="V67" s="130"/>
      <c r="W67" s="130"/>
      <c r="X67" s="130"/>
      <c r="Y67" s="130"/>
      <c r="Z67" s="130"/>
      <c r="AA67" s="130"/>
      <c r="AB67" s="130"/>
      <c r="AC67" s="130"/>
      <c r="AD67" s="130"/>
      <c r="AE67" s="130"/>
      <c r="AF67" s="129"/>
      <c r="AG67" s="130"/>
      <c r="AH67" s="132"/>
      <c r="AI67" s="132"/>
      <c r="AJ67" s="132"/>
      <c r="AK67" s="132"/>
      <c r="AL67" s="132"/>
      <c r="AM67" s="132"/>
      <c r="AN67" s="132"/>
      <c r="AO67" s="89"/>
      <c r="AP67" s="89"/>
      <c r="AQ67" s="89"/>
      <c r="AR67" s="89"/>
      <c r="AS67" s="89"/>
      <c r="AT67" s="89"/>
      <c r="AU67" s="89"/>
    </row>
    <row r="68" spans="1:47" ht="15.75">
      <c r="A68" s="127"/>
      <c r="B68" s="129"/>
      <c r="C68" s="129"/>
      <c r="D68" s="129"/>
      <c r="E68" s="129"/>
      <c r="F68" s="130"/>
      <c r="G68" s="130"/>
      <c r="H68" s="181"/>
      <c r="I68" s="181"/>
      <c r="J68" s="181"/>
      <c r="K68" s="181"/>
      <c r="L68" s="181"/>
      <c r="M68" s="181"/>
      <c r="N68" s="181"/>
      <c r="O68" s="130"/>
      <c r="P68" s="130"/>
      <c r="Q68" s="130"/>
      <c r="R68" s="130"/>
      <c r="S68" s="130"/>
      <c r="T68" s="130"/>
      <c r="U68" s="130"/>
      <c r="V68" s="130"/>
      <c r="W68" s="130"/>
      <c r="X68" s="130"/>
      <c r="Y68" s="130"/>
      <c r="Z68" s="130"/>
      <c r="AA68" s="130"/>
      <c r="AB68" s="130"/>
      <c r="AC68" s="130"/>
      <c r="AD68" s="130"/>
      <c r="AE68" s="130"/>
      <c r="AF68" s="129"/>
      <c r="AG68" s="130"/>
      <c r="AH68" s="132"/>
      <c r="AI68" s="132"/>
      <c r="AJ68" s="132"/>
      <c r="AK68" s="132"/>
      <c r="AL68" s="132"/>
      <c r="AM68" s="132"/>
      <c r="AN68" s="132"/>
      <c r="AO68" s="89"/>
      <c r="AP68" s="89"/>
      <c r="AQ68" s="89"/>
      <c r="AR68" s="89"/>
      <c r="AS68" s="89"/>
      <c r="AT68" s="89"/>
      <c r="AU68" s="89"/>
    </row>
    <row r="69" spans="1:47" ht="18.75">
      <c r="A69" s="182"/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89"/>
      <c r="AI69" s="89"/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</row>
    <row r="70" spans="1:47" s="12" customFormat="1" ht="15.75">
      <c r="A70" s="133"/>
      <c r="B70" s="134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4"/>
      <c r="AG70" s="135"/>
      <c r="AH70" s="89"/>
      <c r="AI70" s="8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</row>
    <row r="71" spans="1:47" ht="15.75">
      <c r="A71" s="133"/>
      <c r="B71" s="134"/>
      <c r="C71" s="135"/>
      <c r="D71" s="135"/>
      <c r="E71" s="135"/>
      <c r="F71" s="135"/>
      <c r="G71" s="135"/>
      <c r="H71" s="135"/>
      <c r="I71" s="135"/>
      <c r="J71" s="135"/>
      <c r="K71" s="135"/>
      <c r="L71" s="135"/>
      <c r="M71" s="135"/>
      <c r="N71" s="135"/>
      <c r="O71" s="135"/>
      <c r="P71" s="135"/>
      <c r="Q71" s="135"/>
      <c r="R71" s="135"/>
      <c r="S71" s="135"/>
      <c r="T71" s="135"/>
      <c r="U71" s="135"/>
      <c r="V71" s="135"/>
      <c r="W71" s="135"/>
      <c r="X71" s="135"/>
      <c r="Y71" s="135"/>
      <c r="Z71" s="135"/>
      <c r="AA71" s="135"/>
      <c r="AB71" s="135"/>
      <c r="AC71" s="135"/>
      <c r="AD71" s="135"/>
      <c r="AE71" s="135"/>
      <c r="AF71" s="134"/>
      <c r="AG71" s="135"/>
      <c r="AH71" s="89"/>
      <c r="AI71" s="8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</row>
    <row r="72" spans="1:47" ht="15.75">
      <c r="A72" s="133"/>
      <c r="B72" s="136"/>
      <c r="C72" s="135"/>
      <c r="D72" s="135"/>
      <c r="E72" s="135"/>
      <c r="F72" s="135"/>
      <c r="G72" s="135"/>
      <c r="H72" s="135"/>
      <c r="I72" s="135"/>
      <c r="J72" s="135"/>
      <c r="K72" s="135"/>
      <c r="L72" s="135"/>
      <c r="M72" s="135"/>
      <c r="N72" s="135"/>
      <c r="O72" s="135"/>
      <c r="P72" s="135"/>
      <c r="Q72" s="135"/>
      <c r="R72" s="135"/>
      <c r="S72" s="135"/>
      <c r="T72" s="135"/>
      <c r="U72" s="135"/>
      <c r="V72" s="135"/>
      <c r="W72" s="135"/>
      <c r="X72" s="135"/>
      <c r="Y72" s="135"/>
      <c r="Z72" s="135"/>
      <c r="AA72" s="135"/>
      <c r="AB72" s="135"/>
      <c r="AC72" s="135"/>
      <c r="AD72" s="135"/>
      <c r="AE72" s="135"/>
      <c r="AF72" s="134"/>
      <c r="AG72" s="135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</row>
    <row r="73" spans="1:47" ht="46.5" customHeight="1">
      <c r="A73" s="133"/>
      <c r="B73" s="136"/>
      <c r="C73" s="135"/>
      <c r="D73" s="135"/>
      <c r="E73" s="137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5"/>
      <c r="AF73" s="134"/>
      <c r="AG73" s="135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</row>
    <row r="74" spans="1:47" ht="15.75">
      <c r="A74" s="133"/>
      <c r="B74" s="136"/>
      <c r="C74" s="135"/>
      <c r="D74" s="135"/>
      <c r="E74" s="137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5"/>
      <c r="AF74" s="134"/>
      <c r="AG74" s="135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</row>
    <row r="75" spans="1:47" ht="15.75">
      <c r="A75" s="183"/>
      <c r="B75" s="183"/>
      <c r="C75" s="134"/>
      <c r="D75" s="134"/>
      <c r="E75" s="138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5"/>
      <c r="AF75" s="134"/>
      <c r="AG75" s="135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  <c r="AU75" s="89"/>
    </row>
    <row r="76" spans="1:47" ht="15.75">
      <c r="A76" s="139"/>
      <c r="B76" s="140"/>
      <c r="C76" s="140"/>
      <c r="D76" s="140"/>
      <c r="E76" s="141"/>
      <c r="F76" s="142"/>
      <c r="G76" s="142"/>
      <c r="H76" s="142"/>
      <c r="I76" s="142"/>
      <c r="J76" s="142"/>
      <c r="K76" s="142"/>
      <c r="L76" s="142"/>
      <c r="M76" s="142"/>
      <c r="N76" s="142"/>
      <c r="O76" s="142"/>
      <c r="P76" s="142"/>
      <c r="Q76" s="142"/>
      <c r="R76" s="142"/>
      <c r="S76" s="142"/>
      <c r="T76" s="142"/>
      <c r="U76" s="142"/>
      <c r="V76" s="142"/>
      <c r="W76" s="142"/>
      <c r="X76" s="142"/>
      <c r="Y76" s="142"/>
      <c r="Z76" s="142"/>
      <c r="AA76" s="142"/>
      <c r="AB76" s="142"/>
      <c r="AC76" s="142"/>
      <c r="AD76" s="142"/>
      <c r="AE76" s="142"/>
      <c r="AF76" s="140"/>
      <c r="AG76" s="142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  <c r="AU76" s="89"/>
    </row>
    <row r="77" spans="1:33" ht="15.75">
      <c r="A77" s="143"/>
      <c r="B77" s="144"/>
      <c r="C77" s="144"/>
      <c r="D77" s="144"/>
      <c r="E77" s="145"/>
      <c r="F77" s="146"/>
      <c r="G77" s="146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6"/>
      <c r="S77" s="146"/>
      <c r="T77" s="146"/>
      <c r="U77" s="146"/>
      <c r="V77" s="146"/>
      <c r="W77" s="146"/>
      <c r="X77" s="146"/>
      <c r="Y77" s="146"/>
      <c r="Z77" s="146"/>
      <c r="AA77" s="146"/>
      <c r="AB77" s="146"/>
      <c r="AC77" s="146"/>
      <c r="AD77" s="146"/>
      <c r="AE77" s="146"/>
      <c r="AF77" s="144"/>
      <c r="AG77" s="146"/>
    </row>
    <row r="78" spans="1:33" ht="15.75">
      <c r="A78" s="143"/>
      <c r="B78" s="144"/>
      <c r="C78" s="144"/>
      <c r="D78" s="144"/>
      <c r="E78" s="145"/>
      <c r="F78" s="146"/>
      <c r="G78" s="146"/>
      <c r="H78" s="146"/>
      <c r="I78" s="146"/>
      <c r="J78" s="146"/>
      <c r="K78" s="146"/>
      <c r="L78" s="146"/>
      <c r="M78" s="146"/>
      <c r="N78" s="146"/>
      <c r="O78" s="146"/>
      <c r="P78" s="146"/>
      <c r="Q78" s="146"/>
      <c r="R78" s="146"/>
      <c r="S78" s="146"/>
      <c r="T78" s="146"/>
      <c r="U78" s="146"/>
      <c r="V78" s="146"/>
      <c r="W78" s="146"/>
      <c r="X78" s="146"/>
      <c r="Y78" s="146"/>
      <c r="Z78" s="146"/>
      <c r="AA78" s="146"/>
      <c r="AB78" s="146"/>
      <c r="AC78" s="146"/>
      <c r="AD78" s="146"/>
      <c r="AE78" s="146"/>
      <c r="AF78" s="144"/>
      <c r="AG78" s="146"/>
    </row>
    <row r="79" spans="1:33" ht="15.75">
      <c r="A79" s="143"/>
      <c r="B79" s="144"/>
      <c r="C79" s="144"/>
      <c r="D79" s="144"/>
      <c r="E79" s="145"/>
      <c r="F79" s="146"/>
      <c r="G79" s="146"/>
      <c r="H79" s="146"/>
      <c r="I79" s="146"/>
      <c r="J79" s="146"/>
      <c r="K79" s="146"/>
      <c r="L79" s="146"/>
      <c r="M79" s="146"/>
      <c r="N79" s="146"/>
      <c r="O79" s="146"/>
      <c r="P79" s="146"/>
      <c r="Q79" s="146"/>
      <c r="R79" s="146"/>
      <c r="S79" s="146"/>
      <c r="T79" s="146"/>
      <c r="U79" s="146"/>
      <c r="V79" s="146"/>
      <c r="W79" s="146"/>
      <c r="X79" s="146"/>
      <c r="Y79" s="146"/>
      <c r="Z79" s="146"/>
      <c r="AA79" s="146"/>
      <c r="AB79" s="146"/>
      <c r="AC79" s="146"/>
      <c r="AD79" s="146"/>
      <c r="AE79" s="146"/>
      <c r="AF79" s="144"/>
      <c r="AG79" s="144"/>
    </row>
    <row r="80" spans="1:33" ht="15.75">
      <c r="A80" s="143"/>
      <c r="B80" s="144"/>
      <c r="C80" s="144"/>
      <c r="D80" s="144"/>
      <c r="E80" s="145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6"/>
      <c r="AF80" s="144"/>
      <c r="AG80" s="144"/>
    </row>
    <row r="81" spans="1:33" ht="15.75">
      <c r="A81" s="143"/>
      <c r="B81" s="144"/>
      <c r="C81" s="144"/>
      <c r="D81" s="144"/>
      <c r="E81" s="145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6"/>
      <c r="AF81" s="144"/>
      <c r="AG81" s="144"/>
    </row>
    <row r="82" spans="1:33" ht="15.75">
      <c r="A82" s="143"/>
      <c r="B82" s="144"/>
      <c r="C82" s="144"/>
      <c r="D82" s="144"/>
      <c r="E82" s="145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6"/>
      <c r="AF82" s="144"/>
      <c r="AG82" s="144"/>
    </row>
    <row r="83" spans="1:33" ht="15.75">
      <c r="A83" s="143"/>
      <c r="B83" s="144"/>
      <c r="C83" s="144"/>
      <c r="D83" s="144"/>
      <c r="E83" s="145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6"/>
      <c r="AF83" s="144"/>
      <c r="AG83" s="144"/>
    </row>
    <row r="84" spans="1:33" ht="15.75">
      <c r="A84" s="143"/>
      <c r="B84" s="144"/>
      <c r="C84" s="144"/>
      <c r="D84" s="144"/>
      <c r="E84" s="145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6"/>
      <c r="AF84" s="144"/>
      <c r="AG84" s="144"/>
    </row>
    <row r="85" spans="1:33" ht="15.75">
      <c r="A85" s="143"/>
      <c r="B85" s="144"/>
      <c r="C85" s="144"/>
      <c r="D85" s="144"/>
      <c r="E85" s="145"/>
      <c r="F85" s="144"/>
      <c r="G85" s="144"/>
      <c r="H85" s="144"/>
      <c r="I85" s="144"/>
      <c r="J85" s="144"/>
      <c r="K85" s="144"/>
      <c r="L85" s="144"/>
      <c r="M85" s="144"/>
      <c r="N85" s="144"/>
      <c r="O85" s="144"/>
      <c r="P85" s="144"/>
      <c r="Q85" s="144"/>
      <c r="R85" s="144"/>
      <c r="S85" s="144"/>
      <c r="T85" s="144"/>
      <c r="U85" s="144"/>
      <c r="V85" s="144"/>
      <c r="W85" s="144"/>
      <c r="X85" s="144"/>
      <c r="Y85" s="144"/>
      <c r="Z85" s="144"/>
      <c r="AA85" s="144"/>
      <c r="AB85" s="144"/>
      <c r="AC85" s="144"/>
      <c r="AD85" s="144"/>
      <c r="AE85" s="144"/>
      <c r="AF85" s="144"/>
      <c r="AG85" s="144"/>
    </row>
    <row r="86" spans="1:33" ht="15.75">
      <c r="A86" s="143"/>
      <c r="B86" s="144"/>
      <c r="C86" s="144"/>
      <c r="D86" s="144"/>
      <c r="E86" s="145"/>
      <c r="F86" s="144"/>
      <c r="G86" s="144"/>
      <c r="H86" s="144"/>
      <c r="I86" s="144"/>
      <c r="J86" s="144"/>
      <c r="K86" s="144"/>
      <c r="L86" s="144"/>
      <c r="M86" s="144"/>
      <c r="N86" s="144"/>
      <c r="O86" s="144"/>
      <c r="P86" s="144"/>
      <c r="Q86" s="144"/>
      <c r="R86" s="144"/>
      <c r="S86" s="144"/>
      <c r="T86" s="144"/>
      <c r="U86" s="144"/>
      <c r="V86" s="144"/>
      <c r="W86" s="144"/>
      <c r="X86" s="144"/>
      <c r="Y86" s="144"/>
      <c r="Z86" s="144"/>
      <c r="AA86" s="144"/>
      <c r="AB86" s="144"/>
      <c r="AC86" s="144"/>
      <c r="AD86" s="144"/>
      <c r="AE86" s="144"/>
      <c r="AF86" s="144"/>
      <c r="AG86" s="144"/>
    </row>
    <row r="87" spans="1:33" ht="15.75">
      <c r="A87" s="143"/>
      <c r="B87" s="144"/>
      <c r="C87" s="144"/>
      <c r="D87" s="144"/>
      <c r="E87" s="145"/>
      <c r="F87" s="144"/>
      <c r="G87" s="144"/>
      <c r="H87" s="144"/>
      <c r="I87" s="144"/>
      <c r="J87" s="144"/>
      <c r="K87" s="144"/>
      <c r="L87" s="144"/>
      <c r="M87" s="144"/>
      <c r="N87" s="144"/>
      <c r="O87" s="144"/>
      <c r="P87" s="144"/>
      <c r="Q87" s="144"/>
      <c r="R87" s="144"/>
      <c r="S87" s="144"/>
      <c r="T87" s="144"/>
      <c r="U87" s="144"/>
      <c r="V87" s="144"/>
      <c r="W87" s="144"/>
      <c r="X87" s="144"/>
      <c r="Y87" s="144"/>
      <c r="Z87" s="144"/>
      <c r="AA87" s="144"/>
      <c r="AB87" s="144"/>
      <c r="AC87" s="144"/>
      <c r="AD87" s="144"/>
      <c r="AE87" s="144"/>
      <c r="AF87" s="144"/>
      <c r="AG87" s="144"/>
    </row>
    <row r="88" spans="1:33" ht="24.75" customHeight="1">
      <c r="A88" s="143"/>
      <c r="B88" s="144"/>
      <c r="C88" s="144"/>
      <c r="D88" s="144"/>
      <c r="E88" s="147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  <c r="AG88" s="144"/>
    </row>
    <row r="89" spans="1:33" ht="15.75">
      <c r="A89" s="143"/>
      <c r="B89" s="144"/>
      <c r="C89" s="144"/>
      <c r="D89" s="144"/>
      <c r="E89" s="144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  <c r="AG89" s="144"/>
    </row>
    <row r="90" spans="1:33" ht="15.75">
      <c r="A90" s="143"/>
      <c r="B90" s="144"/>
      <c r="C90" s="144"/>
      <c r="D90" s="144"/>
      <c r="E90" s="144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  <c r="AG90" s="144"/>
    </row>
    <row r="91" spans="1:33" ht="15.75">
      <c r="A91" s="143"/>
      <c r="B91" s="144"/>
      <c r="C91" s="144"/>
      <c r="D91" s="144"/>
      <c r="E91" s="144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  <c r="AG91" s="144"/>
    </row>
    <row r="92" spans="1:33" ht="15.75">
      <c r="A92" s="143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  <c r="AG92" s="144"/>
    </row>
    <row r="93" spans="1:33" ht="15.75">
      <c r="A93" s="143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  <c r="AG93" s="144"/>
    </row>
    <row r="94" spans="1:33" ht="15.75">
      <c r="A94" s="143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  <c r="AG94" s="144"/>
    </row>
    <row r="95" spans="1:33" ht="15.75">
      <c r="A95" s="143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  <c r="AG95" s="144"/>
    </row>
    <row r="96" spans="1:33" ht="15.75">
      <c r="A96" s="143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  <c r="AG96" s="144"/>
    </row>
    <row r="97" spans="1:33" ht="15.75">
      <c r="A97" s="143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  <c r="AG97" s="144"/>
    </row>
    <row r="98" spans="1:33" ht="15.75">
      <c r="A98" s="143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  <c r="AG98" s="144"/>
    </row>
    <row r="99" spans="1:33" ht="15.75">
      <c r="A99" s="143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  <c r="AG99" s="144"/>
    </row>
    <row r="100" spans="1:33" ht="12.75">
      <c r="A100" s="148"/>
      <c r="B100" s="149"/>
      <c r="C100" s="149"/>
      <c r="D100" s="149"/>
      <c r="E100" s="149"/>
      <c r="F100" s="149"/>
      <c r="G100" s="149"/>
      <c r="H100" s="149"/>
      <c r="I100" s="149"/>
      <c r="J100" s="149"/>
      <c r="K100" s="149"/>
      <c r="L100" s="149"/>
      <c r="M100" s="149"/>
      <c r="N100" s="149"/>
      <c r="O100" s="149"/>
      <c r="P100" s="149"/>
      <c r="Q100" s="149"/>
      <c r="R100" s="149"/>
      <c r="S100" s="149"/>
      <c r="T100" s="149"/>
      <c r="U100" s="149"/>
      <c r="V100" s="149"/>
      <c r="W100" s="149"/>
      <c r="X100" s="149"/>
      <c r="Y100" s="149"/>
      <c r="Z100" s="149"/>
      <c r="AA100" s="149"/>
      <c r="AB100" s="149"/>
      <c r="AC100" s="149"/>
      <c r="AD100" s="149"/>
      <c r="AE100" s="149"/>
      <c r="AF100" s="149"/>
      <c r="AG100" s="149"/>
    </row>
    <row r="101" spans="1:33" ht="12.75">
      <c r="A101" s="148"/>
      <c r="B101" s="149"/>
      <c r="C101" s="149"/>
      <c r="D101" s="149"/>
      <c r="E101" s="149"/>
      <c r="F101" s="149"/>
      <c r="G101" s="149"/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  <c r="T101" s="149"/>
      <c r="U101" s="149"/>
      <c r="V101" s="149"/>
      <c r="W101" s="149"/>
      <c r="X101" s="149"/>
      <c r="Y101" s="149"/>
      <c r="Z101" s="149"/>
      <c r="AA101" s="149"/>
      <c r="AB101" s="149"/>
      <c r="AC101" s="149"/>
      <c r="AD101" s="149"/>
      <c r="AE101" s="149"/>
      <c r="AF101" s="149"/>
      <c r="AG101" s="149"/>
    </row>
    <row r="102" spans="1:33" ht="12.75">
      <c r="A102" s="148"/>
      <c r="B102" s="149"/>
      <c r="C102" s="149"/>
      <c r="D102" s="149"/>
      <c r="E102" s="149"/>
      <c r="F102" s="149"/>
      <c r="G102" s="149"/>
      <c r="H102" s="149"/>
      <c r="I102" s="149"/>
      <c r="J102" s="149"/>
      <c r="K102" s="149"/>
      <c r="L102" s="149"/>
      <c r="M102" s="149"/>
      <c r="N102" s="149"/>
      <c r="O102" s="149"/>
      <c r="P102" s="149"/>
      <c r="Q102" s="149"/>
      <c r="R102" s="149"/>
      <c r="S102" s="149"/>
      <c r="T102" s="149"/>
      <c r="U102" s="149"/>
      <c r="V102" s="149"/>
      <c r="W102" s="149"/>
      <c r="X102" s="149"/>
      <c r="Y102" s="149"/>
      <c r="Z102" s="149"/>
      <c r="AA102" s="149"/>
      <c r="AB102" s="149"/>
      <c r="AC102" s="149"/>
      <c r="AD102" s="149"/>
      <c r="AE102" s="149"/>
      <c r="AF102" s="149"/>
      <c r="AG102" s="149"/>
    </row>
    <row r="103" spans="1:33" ht="12.75">
      <c r="A103" s="148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  <c r="AG103" s="149"/>
    </row>
    <row r="104" spans="1:33" ht="12.75">
      <c r="A104" s="148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  <c r="AG104" s="149"/>
    </row>
    <row r="105" spans="1:33" ht="12.75">
      <c r="A105" s="148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  <c r="AG105" s="150"/>
    </row>
    <row r="106" spans="1:33" ht="12.75">
      <c r="A106" s="148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  <c r="AG106" s="150"/>
    </row>
    <row r="107" spans="1:33" ht="12.75">
      <c r="A107" s="148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  <c r="AG107" s="150"/>
    </row>
    <row r="108" spans="1:33" ht="12.75">
      <c r="A108" s="148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49"/>
      <c r="AG108" s="150"/>
    </row>
    <row r="109" spans="1:33" ht="12.75">
      <c r="A109" s="148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49"/>
      <c r="AG109" s="150"/>
    </row>
    <row r="110" spans="1:33" ht="12.75">
      <c r="A110" s="148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49"/>
      <c r="AG110" s="150"/>
    </row>
    <row r="111" spans="1:33" ht="12.75">
      <c r="A111" s="148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49"/>
      <c r="AG111" s="150"/>
    </row>
    <row r="112" spans="1:33" ht="12.75">
      <c r="A112" s="148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49"/>
      <c r="AG112" s="150"/>
    </row>
    <row r="113" spans="1:33" ht="12.75">
      <c r="A113" s="148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49"/>
      <c r="AG113" s="150"/>
    </row>
    <row r="114" spans="1:33" ht="12.75">
      <c r="A114" s="148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49"/>
      <c r="AG114" s="150"/>
    </row>
    <row r="115" spans="1:33" ht="12.75">
      <c r="A115" s="148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49"/>
      <c r="AG115" s="150"/>
    </row>
    <row r="116" spans="1:33" ht="12.75">
      <c r="A116" s="148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49"/>
      <c r="AG116" s="150"/>
    </row>
    <row r="117" spans="1:33" ht="12.75">
      <c r="A117" s="148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49"/>
      <c r="AG117" s="150"/>
    </row>
    <row r="118" spans="1:33" ht="12.75">
      <c r="A118" s="148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49"/>
      <c r="AG118" s="150"/>
    </row>
    <row r="119" spans="1:33" ht="12.75">
      <c r="A119" s="148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49"/>
      <c r="AG119" s="150"/>
    </row>
    <row r="120" spans="1:33" ht="12.75">
      <c r="A120" s="148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49"/>
      <c r="AG120" s="150"/>
    </row>
    <row r="121" spans="1:33" ht="12.75">
      <c r="A121" s="148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49"/>
      <c r="AG121" s="150"/>
    </row>
    <row r="122" spans="1:33" ht="12.75">
      <c r="A122" s="148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49"/>
      <c r="AG122" s="150"/>
    </row>
    <row r="123" spans="1:33" ht="12.75">
      <c r="A123" s="148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49"/>
      <c r="AG123" s="150"/>
    </row>
    <row r="124" spans="1:33" ht="12.75">
      <c r="A124" s="148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49"/>
      <c r="AG124" s="150"/>
    </row>
    <row r="125" spans="1:33" ht="12.75">
      <c r="A125" s="148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49"/>
      <c r="AG125" s="150"/>
    </row>
    <row r="126" spans="1:33" ht="12.75">
      <c r="A126" s="148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49"/>
      <c r="AG126" s="150"/>
    </row>
    <row r="127" spans="1:33" ht="12.75">
      <c r="A127" s="148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49"/>
      <c r="AG127" s="150"/>
    </row>
    <row r="128" spans="1:33" ht="12.75">
      <c r="A128" s="148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49"/>
      <c r="AG128" s="150"/>
    </row>
    <row r="129" spans="1:33" ht="12.75">
      <c r="A129" s="148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49"/>
      <c r="AG129" s="150"/>
    </row>
    <row r="130" spans="1:33" ht="12.75">
      <c r="A130" s="148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49"/>
      <c r="AG130" s="150"/>
    </row>
    <row r="131" spans="1:33" ht="12.75">
      <c r="A131" s="148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49"/>
      <c r="AG131" s="150"/>
    </row>
    <row r="132" spans="1:33" ht="12.75">
      <c r="A132" s="148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49"/>
      <c r="AG132" s="150"/>
    </row>
    <row r="133" spans="1:33" ht="12.75">
      <c r="A133" s="148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49"/>
      <c r="AG133" s="150"/>
    </row>
    <row r="134" spans="1:33" ht="12.75">
      <c r="A134" s="148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49"/>
      <c r="AG134" s="150"/>
    </row>
    <row r="135" spans="1:33" ht="12.75">
      <c r="A135" s="148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49"/>
      <c r="AG135" s="150"/>
    </row>
    <row r="136" spans="1:33" ht="12.75">
      <c r="A136" s="148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49"/>
      <c r="AG136" s="150"/>
    </row>
    <row r="137" spans="1:33" ht="12.75">
      <c r="A137" s="148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49"/>
      <c r="AG137" s="150"/>
    </row>
    <row r="138" spans="1:33" ht="12.75">
      <c r="A138" s="148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49"/>
      <c r="AG138" s="150"/>
    </row>
    <row r="139" spans="1:33" ht="12.75">
      <c r="A139" s="148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49"/>
      <c r="AG139" s="150"/>
    </row>
    <row r="140" spans="1:33" ht="12.75">
      <c r="A140" s="148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49"/>
      <c r="AG140" s="150"/>
    </row>
    <row r="141" spans="1:33" ht="12.75">
      <c r="A141" s="148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49"/>
      <c r="AG141" s="150"/>
    </row>
    <row r="142" spans="1:33" ht="12.75">
      <c r="A142" s="148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49"/>
      <c r="AG142" s="150"/>
    </row>
    <row r="143" spans="1:33" ht="12.75">
      <c r="A143" s="148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49"/>
      <c r="AG143" s="150"/>
    </row>
    <row r="144" spans="1:33" ht="12.75">
      <c r="A144" s="148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49"/>
      <c r="AG144" s="150"/>
    </row>
    <row r="145" spans="1:33" ht="12.75">
      <c r="A145" s="148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49"/>
      <c r="AG145" s="150"/>
    </row>
    <row r="146" spans="1:33" ht="12.75">
      <c r="A146" s="148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49"/>
      <c r="AG146" s="150"/>
    </row>
    <row r="147" spans="1:33" ht="12.75">
      <c r="A147" s="148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49"/>
      <c r="AG147" s="150"/>
    </row>
    <row r="148" spans="1:33" ht="12.75">
      <c r="A148" s="148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49"/>
      <c r="AG148" s="150"/>
    </row>
    <row r="149" spans="1:33" ht="12.75">
      <c r="A149" s="148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49"/>
      <c r="AG149" s="150"/>
    </row>
    <row r="150" spans="1:33" ht="12.75">
      <c r="A150" s="148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49"/>
      <c r="AG150" s="150"/>
    </row>
    <row r="151" spans="1:33" ht="12.75">
      <c r="A151" s="148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49"/>
      <c r="AG151" s="150"/>
    </row>
    <row r="152" spans="1:33" ht="12.75">
      <c r="A152" s="148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49"/>
      <c r="AG152" s="150"/>
    </row>
    <row r="153" spans="1:33" ht="12.75">
      <c r="A153" s="148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49"/>
      <c r="AG153" s="150"/>
    </row>
    <row r="154" spans="1:33" ht="12.75">
      <c r="A154" s="148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49"/>
      <c r="AG154" s="150"/>
    </row>
    <row r="155" spans="1:33" ht="12.75">
      <c r="A155" s="148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49"/>
      <c r="AG155" s="150"/>
    </row>
    <row r="156" spans="1:33" ht="12.75">
      <c r="A156" s="148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49"/>
      <c r="AG156" s="150"/>
    </row>
    <row r="157" spans="1:33" ht="12.75">
      <c r="A157" s="148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49"/>
      <c r="AG157" s="150"/>
    </row>
    <row r="158" spans="1:33" ht="12.75">
      <c r="A158" s="148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49"/>
      <c r="AG158" s="150"/>
    </row>
    <row r="159" spans="1:33" ht="12.75">
      <c r="A159" s="148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49"/>
      <c r="AG159" s="150"/>
    </row>
    <row r="160" spans="1:33" ht="12.75">
      <c r="A160" s="148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49"/>
      <c r="AG160" s="150"/>
    </row>
    <row r="161" spans="1:33" ht="12.75">
      <c r="A161" s="148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49"/>
      <c r="AG161" s="150"/>
    </row>
    <row r="162" spans="1:33" ht="12.75">
      <c r="A162" s="148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49"/>
      <c r="AG162" s="150"/>
    </row>
    <row r="163" spans="1:33" ht="12.75">
      <c r="A163" s="148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49"/>
      <c r="AG163" s="150"/>
    </row>
    <row r="164" spans="1:33" ht="12.75">
      <c r="A164" s="148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49"/>
      <c r="AG164" s="150"/>
    </row>
    <row r="165" spans="1:33" ht="12.75">
      <c r="A165" s="148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49"/>
      <c r="AG165" s="150"/>
    </row>
    <row r="166" spans="1:33" ht="12.75">
      <c r="A166" s="148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49"/>
      <c r="AG166" s="150"/>
    </row>
    <row r="167" spans="1:33" ht="12.75">
      <c r="A167" s="148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49"/>
      <c r="AG167" s="150"/>
    </row>
    <row r="168" spans="1:33" ht="12.75">
      <c r="A168" s="148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49"/>
      <c r="AG168" s="150"/>
    </row>
    <row r="169" spans="1:33" ht="12.75">
      <c r="A169" s="148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49"/>
      <c r="AG169" s="150"/>
    </row>
    <row r="170" spans="1:33" ht="12.75">
      <c r="A170" s="148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49"/>
      <c r="AG170" s="150"/>
    </row>
    <row r="171" spans="1:33" ht="12.75">
      <c r="A171" s="148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49"/>
      <c r="AG171" s="150"/>
    </row>
    <row r="172" spans="1:33" ht="12.75">
      <c r="A172" s="148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49"/>
      <c r="AG172" s="150"/>
    </row>
    <row r="173" spans="1:33" ht="12.75">
      <c r="A173" s="148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49"/>
      <c r="AG173" s="150"/>
    </row>
    <row r="174" spans="1:33" ht="12.75">
      <c r="A174" s="148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49"/>
      <c r="AG174" s="150"/>
    </row>
    <row r="175" spans="1:33" ht="12.75">
      <c r="A175" s="148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49"/>
      <c r="AG175" s="150"/>
    </row>
    <row r="176" spans="1:33" ht="12.75">
      <c r="A176" s="148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49"/>
      <c r="AG176" s="150"/>
    </row>
    <row r="177" spans="1:33" ht="12.75">
      <c r="A177" s="148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49"/>
      <c r="AG177" s="150"/>
    </row>
    <row r="178" spans="1:33" ht="12.75">
      <c r="A178" s="148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49"/>
      <c r="AG178" s="150"/>
    </row>
    <row r="179" spans="1:33" ht="12.75">
      <c r="A179" s="148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49"/>
      <c r="AG179" s="150"/>
    </row>
    <row r="180" spans="1:33" ht="12.75">
      <c r="A180" s="148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49"/>
      <c r="AG180" s="150"/>
    </row>
    <row r="181" spans="1:33" ht="12.75">
      <c r="A181" s="148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49"/>
      <c r="AG181" s="150"/>
    </row>
    <row r="182" spans="1:33" ht="12.75">
      <c r="A182" s="148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49"/>
      <c r="AG182" s="150"/>
    </row>
    <row r="183" spans="1:33" ht="12.75">
      <c r="A183" s="148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49"/>
      <c r="AG183" s="150"/>
    </row>
    <row r="184" spans="1:33" ht="12.75">
      <c r="A184" s="148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49"/>
      <c r="AG184" s="150"/>
    </row>
    <row r="185" spans="1:33" ht="12.75">
      <c r="A185" s="148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49"/>
      <c r="AG185" s="150"/>
    </row>
    <row r="186" spans="1:33" ht="12.75">
      <c r="A186" s="148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49"/>
      <c r="AG186" s="150"/>
    </row>
    <row r="187" spans="1:33" ht="12.75">
      <c r="A187" s="148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49"/>
      <c r="AG187" s="150"/>
    </row>
    <row r="188" spans="1:33" ht="12.75">
      <c r="A188" s="148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49"/>
      <c r="AG188" s="150"/>
    </row>
    <row r="189" spans="1:33" ht="12.75">
      <c r="A189" s="148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49"/>
      <c r="AG189" s="150"/>
    </row>
    <row r="190" spans="1:33" ht="12.75">
      <c r="A190" s="148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49"/>
      <c r="AG190" s="150"/>
    </row>
    <row r="191" spans="1:33" ht="12.75">
      <c r="A191" s="148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49"/>
      <c r="AG191" s="150"/>
    </row>
    <row r="192" spans="1:33" ht="12.75">
      <c r="A192" s="148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49"/>
      <c r="AG192" s="150"/>
    </row>
    <row r="193" spans="1:33" ht="12.75">
      <c r="A193" s="148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49"/>
      <c r="AG193" s="150"/>
    </row>
    <row r="194" spans="1:33" ht="12.75">
      <c r="A194" s="148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49"/>
      <c r="AG194" s="150"/>
    </row>
  </sheetData>
  <sheetProtection selectLockedCells="1" selectUnlockedCells="1"/>
  <mergeCells count="40">
    <mergeCell ref="A15:AG15"/>
    <mergeCell ref="H65:N66"/>
    <mergeCell ref="H67:N67"/>
    <mergeCell ref="H68:N68"/>
    <mergeCell ref="A69:AG69"/>
    <mergeCell ref="A75:B75"/>
    <mergeCell ref="Z12:Z13"/>
    <mergeCell ref="AA12:AA13"/>
    <mergeCell ref="AB12:AB13"/>
    <mergeCell ref="AC12:AC13"/>
    <mergeCell ref="AD12:AD13"/>
    <mergeCell ref="AE12:AE13"/>
    <mergeCell ref="T12:T13"/>
    <mergeCell ref="U12:U13"/>
    <mergeCell ref="V12:V13"/>
    <mergeCell ref="W12:W13"/>
    <mergeCell ref="X12:X13"/>
    <mergeCell ref="Y12:Y13"/>
    <mergeCell ref="N12:N13"/>
    <mergeCell ref="O12:O13"/>
    <mergeCell ref="P12:P13"/>
    <mergeCell ref="Q12:Q13"/>
    <mergeCell ref="R12:R13"/>
    <mergeCell ref="S12:S13"/>
    <mergeCell ref="H12:H13"/>
    <mergeCell ref="I12:I13"/>
    <mergeCell ref="J12:J13"/>
    <mergeCell ref="K12:K13"/>
    <mergeCell ref="L12:L13"/>
    <mergeCell ref="M12:M13"/>
    <mergeCell ref="B8:AG9"/>
    <mergeCell ref="A11:A13"/>
    <mergeCell ref="B11:B13"/>
    <mergeCell ref="C11:C13"/>
    <mergeCell ref="D11:D13"/>
    <mergeCell ref="E11:E13"/>
    <mergeCell ref="F11:F13"/>
    <mergeCell ref="G11:AF11"/>
    <mergeCell ref="AG11:AG13"/>
    <mergeCell ref="G12:G13"/>
  </mergeCells>
  <printOptions/>
  <pageMargins left="0.7201388888888889" right="0.1701388888888889" top="0.1701388888888889" bottom="0.1701388888888889" header="0.5118055555555555" footer="0.5118055555555555"/>
  <pageSetup horizontalDpi="300" verticalDpi="300" orientation="landscape" paperSize="9" scale="55"/>
  <rowBreaks count="1" manualBreakCount="1">
    <brk id="64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4:AT196"/>
  <sheetViews>
    <sheetView zoomScale="75" zoomScaleNormal="75" zoomScalePageLayoutView="0" workbookViewId="0" topLeftCell="A1">
      <selection activeCell="B10" sqref="B10"/>
    </sheetView>
  </sheetViews>
  <sheetFormatPr defaultColWidth="8.57421875" defaultRowHeight="12.75"/>
  <cols>
    <col min="1" max="1" width="4.00390625" style="72" customWidth="1"/>
    <col min="2" max="2" width="36.8515625" style="2" customWidth="1"/>
    <col min="3" max="3" width="7.8515625" style="2" customWidth="1"/>
    <col min="4" max="4" width="8.28125" style="2" customWidth="1"/>
    <col min="5" max="5" width="10.57421875" style="2" customWidth="1"/>
    <col min="6" max="6" width="6.8515625" style="2" customWidth="1"/>
    <col min="7" max="7" width="11.00390625" style="2" customWidth="1"/>
    <col min="8" max="8" width="0" style="2" hidden="1" customWidth="1"/>
    <col min="9" max="9" width="14.57421875" style="2" customWidth="1"/>
    <col min="10" max="13" width="9.28125" style="2" customWidth="1"/>
    <col min="14" max="14" width="0" style="2" hidden="1" customWidth="1"/>
    <col min="15" max="17" width="9.28125" style="2" customWidth="1"/>
    <col min="18" max="18" width="10.28125" style="2" customWidth="1"/>
    <col min="19" max="19" width="9.28125" style="2" customWidth="1"/>
    <col min="20" max="20" width="11.00390625" style="2" customWidth="1"/>
    <col min="21" max="21" width="8.57421875" style="2" customWidth="1"/>
    <col min="22" max="22" width="0" style="2" hidden="1" customWidth="1"/>
    <col min="23" max="23" width="9.7109375" style="2" customWidth="1"/>
    <col min="24" max="25" width="0" style="2" hidden="1" customWidth="1"/>
    <col min="26" max="26" width="8.57421875" style="2" customWidth="1"/>
    <col min="27" max="27" width="0" style="2" hidden="1" customWidth="1"/>
    <col min="28" max="28" width="11.57421875" style="2" customWidth="1"/>
    <col min="29" max="29" width="8.8515625" style="2" customWidth="1"/>
    <col min="30" max="30" width="12.00390625" style="2" customWidth="1"/>
    <col min="31" max="31" width="0.2890625" style="2" customWidth="1"/>
    <col min="32" max="32" width="13.140625" style="2" customWidth="1"/>
    <col min="33" max="34" width="10.421875" style="2" customWidth="1"/>
    <col min="35" max="16384" width="8.57421875" style="2" customWidth="1"/>
  </cols>
  <sheetData>
    <row r="4" spans="1:32" ht="15.75">
      <c r="A4" s="73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  <c r="O4" s="1"/>
      <c r="P4" s="3"/>
      <c r="Q4" s="3"/>
      <c r="R4" s="3"/>
      <c r="S4" s="3"/>
      <c r="T4" s="3"/>
      <c r="U4" s="3" t="s">
        <v>145</v>
      </c>
      <c r="V4" s="3" t="s">
        <v>145</v>
      </c>
      <c r="W4" s="3"/>
      <c r="X4" s="3"/>
      <c r="Y4" s="3"/>
      <c r="Z4" s="3"/>
      <c r="AA4" s="3"/>
      <c r="AB4" s="3"/>
      <c r="AC4" s="1"/>
      <c r="AD4" s="3"/>
      <c r="AE4" s="3"/>
      <c r="AF4" s="3"/>
    </row>
    <row r="5" spans="1:32" ht="15.75">
      <c r="A5" s="73"/>
      <c r="B5" s="1"/>
      <c r="C5" s="1"/>
      <c r="D5" s="1"/>
      <c r="E5" s="1"/>
      <c r="F5" s="3"/>
      <c r="G5" s="3"/>
      <c r="H5" s="3"/>
      <c r="I5" s="3"/>
      <c r="J5" s="3"/>
      <c r="K5" s="3"/>
      <c r="L5" s="3"/>
      <c r="M5" s="3"/>
      <c r="N5" s="3"/>
      <c r="O5" s="1"/>
      <c r="P5" s="3"/>
      <c r="Q5" s="3"/>
      <c r="R5" s="3"/>
      <c r="S5" s="3"/>
      <c r="T5" s="3"/>
      <c r="U5" s="3" t="s">
        <v>32</v>
      </c>
      <c r="V5" s="3" t="s">
        <v>32</v>
      </c>
      <c r="W5" s="3"/>
      <c r="X5" s="3"/>
      <c r="Y5" s="3"/>
      <c r="Z5" s="3"/>
      <c r="AA5" s="3"/>
      <c r="AB5" s="3"/>
      <c r="AC5" s="1"/>
      <c r="AD5" s="3"/>
      <c r="AE5" s="3"/>
      <c r="AF5" s="3"/>
    </row>
    <row r="6" spans="1:32" ht="15.75">
      <c r="A6" s="73"/>
      <c r="B6" s="1"/>
      <c r="C6" s="1"/>
      <c r="D6" s="1"/>
      <c r="E6" s="1"/>
      <c r="F6" s="3"/>
      <c r="G6" s="3"/>
      <c r="H6" s="3"/>
      <c r="I6" s="3"/>
      <c r="J6" s="3"/>
      <c r="K6" s="3"/>
      <c r="L6" s="3"/>
      <c r="M6" s="3"/>
      <c r="N6" s="3"/>
      <c r="O6" s="1"/>
      <c r="P6" s="3"/>
      <c r="Q6" s="3"/>
      <c r="R6" s="3"/>
      <c r="S6" s="3"/>
      <c r="T6" s="3"/>
      <c r="U6" s="3" t="s">
        <v>146</v>
      </c>
      <c r="V6" s="3" t="s">
        <v>146</v>
      </c>
      <c r="W6" s="3"/>
      <c r="X6" s="3"/>
      <c r="Y6" s="3"/>
      <c r="Z6" s="3"/>
      <c r="AA6" s="3"/>
      <c r="AB6" s="3"/>
      <c r="AC6" s="1"/>
      <c r="AD6" s="3"/>
      <c r="AE6" s="3"/>
      <c r="AF6" s="3"/>
    </row>
    <row r="7" spans="1:32" ht="27" customHeight="1">
      <c r="A7" s="73"/>
      <c r="B7" s="1"/>
      <c r="C7" s="1"/>
      <c r="D7" s="1"/>
      <c r="E7" s="1"/>
      <c r="F7" s="3"/>
      <c r="G7" s="3"/>
      <c r="H7" s="3"/>
      <c r="I7" s="3"/>
      <c r="J7" s="3"/>
      <c r="K7" s="3"/>
      <c r="L7" s="3"/>
      <c r="M7" s="3"/>
      <c r="N7" s="3"/>
      <c r="O7" s="1"/>
      <c r="P7" s="3"/>
      <c r="Q7" s="3"/>
      <c r="R7" s="3"/>
      <c r="S7" s="3"/>
      <c r="T7" s="3"/>
      <c r="U7" s="3" t="s">
        <v>292</v>
      </c>
      <c r="V7" s="3" t="s">
        <v>293</v>
      </c>
      <c r="W7" s="3"/>
      <c r="X7" s="3"/>
      <c r="Y7" s="3"/>
      <c r="Z7" s="3"/>
      <c r="AA7" s="3"/>
      <c r="AB7" s="3"/>
      <c r="AC7" s="1"/>
      <c r="AD7" s="3"/>
      <c r="AE7" s="3"/>
      <c r="AF7" s="3"/>
    </row>
    <row r="8" spans="1:31" ht="12.75">
      <c r="A8" s="73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</row>
    <row r="9" spans="1:34" ht="18.75">
      <c r="A9" s="73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  <c r="M9" s="74"/>
      <c r="N9" s="74"/>
      <c r="O9" s="74"/>
      <c r="P9" s="74"/>
      <c r="Q9" s="74"/>
      <c r="R9" s="74"/>
      <c r="S9" s="74"/>
      <c r="T9" s="74"/>
      <c r="U9" s="74"/>
      <c r="V9" s="74"/>
      <c r="W9" s="74"/>
      <c r="X9" s="74"/>
      <c r="Y9" s="74"/>
      <c r="Z9" s="74"/>
      <c r="AA9" s="74"/>
      <c r="AB9" s="74"/>
      <c r="AC9" s="74"/>
      <c r="AD9" s="74"/>
      <c r="AE9" s="74"/>
      <c r="AF9" s="74"/>
      <c r="AG9" s="74"/>
      <c r="AH9" s="74"/>
    </row>
    <row r="10" spans="1:34" ht="12.75" customHeight="1">
      <c r="A10" s="73"/>
      <c r="B10" s="169" t="s">
        <v>294</v>
      </c>
      <c r="C10" s="169"/>
      <c r="D10" s="169"/>
      <c r="E10" s="169"/>
      <c r="F10" s="169"/>
      <c r="G10" s="169"/>
      <c r="H10" s="169"/>
      <c r="I10" s="169"/>
      <c r="J10" s="169"/>
      <c r="K10" s="169"/>
      <c r="L10" s="169"/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  <c r="Y10" s="169"/>
      <c r="Z10" s="169"/>
      <c r="AA10" s="169"/>
      <c r="AB10" s="169"/>
      <c r="AC10" s="169"/>
      <c r="AD10" s="169"/>
      <c r="AE10" s="169"/>
      <c r="AF10" s="169"/>
      <c r="AG10" s="75"/>
      <c r="AH10" s="75"/>
    </row>
    <row r="11" spans="1:34" ht="18.75">
      <c r="A11" s="73"/>
      <c r="B11" s="169"/>
      <c r="C11" s="169"/>
      <c r="D11" s="169"/>
      <c r="E11" s="169"/>
      <c r="F11" s="169"/>
      <c r="G11" s="169"/>
      <c r="H11" s="169"/>
      <c r="I11" s="169"/>
      <c r="J11" s="169"/>
      <c r="K11" s="169"/>
      <c r="L11" s="169"/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  <c r="Y11" s="169"/>
      <c r="Z11" s="169"/>
      <c r="AA11" s="169"/>
      <c r="AB11" s="169"/>
      <c r="AC11" s="169"/>
      <c r="AD11" s="169"/>
      <c r="AE11" s="169"/>
      <c r="AF11" s="169"/>
      <c r="AG11" s="75"/>
      <c r="AH11" s="75"/>
    </row>
    <row r="12" spans="1:31" ht="18.75">
      <c r="A12" s="73"/>
      <c r="B12" s="1"/>
      <c r="C12" s="1"/>
      <c r="D12" s="1"/>
      <c r="E12" s="1"/>
      <c r="F12" s="1"/>
      <c r="G12" s="1"/>
      <c r="H12" s="1"/>
      <c r="I12" s="76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</row>
    <row r="13" spans="1:32" ht="19.5" customHeight="1">
      <c r="A13" s="170"/>
      <c r="B13" s="170"/>
      <c r="C13" s="171" t="s">
        <v>149</v>
      </c>
      <c r="D13" s="172" t="s">
        <v>150</v>
      </c>
      <c r="E13" s="172" t="s">
        <v>151</v>
      </c>
      <c r="F13" s="172" t="s">
        <v>152</v>
      </c>
      <c r="G13" s="173" t="s">
        <v>153</v>
      </c>
      <c r="H13" s="173"/>
      <c r="I13" s="173"/>
      <c r="J13" s="173"/>
      <c r="K13" s="173"/>
      <c r="L13" s="173"/>
      <c r="M13" s="173"/>
      <c r="N13" s="173"/>
      <c r="O13" s="173"/>
      <c r="P13" s="173"/>
      <c r="Q13" s="173"/>
      <c r="R13" s="173"/>
      <c r="S13" s="173"/>
      <c r="T13" s="173"/>
      <c r="U13" s="173"/>
      <c r="V13" s="173"/>
      <c r="W13" s="173"/>
      <c r="X13" s="173"/>
      <c r="Y13" s="173"/>
      <c r="Z13" s="173"/>
      <c r="AA13" s="173"/>
      <c r="AB13" s="173"/>
      <c r="AC13" s="173"/>
      <c r="AD13" s="173"/>
      <c r="AE13" s="173"/>
      <c r="AF13" s="174" t="s">
        <v>154</v>
      </c>
    </row>
    <row r="14" spans="1:32" ht="12.75" customHeight="1">
      <c r="A14" s="170"/>
      <c r="B14" s="170"/>
      <c r="C14" s="171"/>
      <c r="D14" s="172"/>
      <c r="E14" s="172"/>
      <c r="F14" s="172"/>
      <c r="G14" s="175" t="s">
        <v>155</v>
      </c>
      <c r="H14" s="176" t="s">
        <v>156</v>
      </c>
      <c r="I14" s="175" t="s">
        <v>157</v>
      </c>
      <c r="J14" s="175" t="s">
        <v>158</v>
      </c>
      <c r="K14" s="175" t="s">
        <v>159</v>
      </c>
      <c r="L14" s="177" t="s">
        <v>161</v>
      </c>
      <c r="M14" s="177" t="s">
        <v>162</v>
      </c>
      <c r="N14" s="177" t="s">
        <v>163</v>
      </c>
      <c r="O14" s="175" t="s">
        <v>164</v>
      </c>
      <c r="P14" s="175" t="s">
        <v>165</v>
      </c>
      <c r="Q14" s="176" t="s">
        <v>166</v>
      </c>
      <c r="R14" s="175" t="s">
        <v>167</v>
      </c>
      <c r="S14" s="175" t="s">
        <v>168</v>
      </c>
      <c r="T14" s="175" t="s">
        <v>169</v>
      </c>
      <c r="U14" s="176" t="s">
        <v>170</v>
      </c>
      <c r="V14" s="176" t="s">
        <v>171</v>
      </c>
      <c r="W14" s="178" t="s">
        <v>172</v>
      </c>
      <c r="X14" s="178">
        <v>31010</v>
      </c>
      <c r="Y14" s="178">
        <v>31020</v>
      </c>
      <c r="Z14" s="176" t="s">
        <v>173</v>
      </c>
      <c r="AA14" s="176" t="s">
        <v>174</v>
      </c>
      <c r="AB14" s="176" t="s">
        <v>175</v>
      </c>
      <c r="AC14" s="176" t="s">
        <v>176</v>
      </c>
      <c r="AD14" s="176" t="s">
        <v>177</v>
      </c>
      <c r="AE14" s="14"/>
      <c r="AF14" s="174"/>
    </row>
    <row r="15" spans="1:32" ht="38.25" customHeight="1">
      <c r="A15" s="170"/>
      <c r="B15" s="170"/>
      <c r="C15" s="171"/>
      <c r="D15" s="172"/>
      <c r="E15" s="172"/>
      <c r="F15" s="172"/>
      <c r="G15" s="175"/>
      <c r="H15" s="176"/>
      <c r="I15" s="175"/>
      <c r="J15" s="175"/>
      <c r="K15" s="175"/>
      <c r="L15" s="177"/>
      <c r="M15" s="177"/>
      <c r="N15" s="177"/>
      <c r="O15" s="175"/>
      <c r="P15" s="175"/>
      <c r="Q15" s="176"/>
      <c r="R15" s="175"/>
      <c r="S15" s="175"/>
      <c r="T15" s="175"/>
      <c r="U15" s="176"/>
      <c r="V15" s="176"/>
      <c r="W15" s="178"/>
      <c r="X15" s="178"/>
      <c r="Y15" s="178"/>
      <c r="Z15" s="176"/>
      <c r="AA15" s="176"/>
      <c r="AB15" s="176"/>
      <c r="AC15" s="176"/>
      <c r="AD15" s="176"/>
      <c r="AE15" s="77"/>
      <c r="AF15" s="174"/>
    </row>
    <row r="16" spans="1:32" ht="12.75">
      <c r="A16" s="78">
        <v>1</v>
      </c>
      <c r="B16" s="78">
        <v>2</v>
      </c>
      <c r="C16" s="78">
        <v>3</v>
      </c>
      <c r="D16" s="78">
        <v>4</v>
      </c>
      <c r="E16" s="78">
        <v>5</v>
      </c>
      <c r="F16" s="78">
        <v>6</v>
      </c>
      <c r="G16" s="78">
        <v>7</v>
      </c>
      <c r="H16" s="78">
        <v>8</v>
      </c>
      <c r="I16" s="78">
        <v>9</v>
      </c>
      <c r="J16" s="78">
        <v>10</v>
      </c>
      <c r="K16" s="78"/>
      <c r="L16" s="78">
        <v>11</v>
      </c>
      <c r="M16" s="78"/>
      <c r="N16" s="78"/>
      <c r="O16" s="78">
        <v>10</v>
      </c>
      <c r="P16" s="78">
        <v>17</v>
      </c>
      <c r="Q16" s="78"/>
      <c r="R16" s="78">
        <v>11</v>
      </c>
      <c r="S16" s="78">
        <v>18</v>
      </c>
      <c r="T16" s="78">
        <v>19</v>
      </c>
      <c r="U16" s="78"/>
      <c r="V16" s="78">
        <v>12</v>
      </c>
      <c r="W16" s="78"/>
      <c r="X16" s="78"/>
      <c r="Y16" s="78">
        <v>14</v>
      </c>
      <c r="Z16" s="78"/>
      <c r="AA16" s="78"/>
      <c r="AB16" s="78"/>
      <c r="AC16" s="78"/>
      <c r="AD16" s="78">
        <v>25</v>
      </c>
      <c r="AE16" s="78">
        <v>27</v>
      </c>
      <c r="AF16" s="78">
        <v>15</v>
      </c>
    </row>
    <row r="17" spans="1:32" ht="19.5">
      <c r="A17" s="179"/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</row>
    <row r="18" spans="1:33" ht="15.75">
      <c r="A18" s="79">
        <v>1</v>
      </c>
      <c r="B18" s="151" t="s">
        <v>295</v>
      </c>
      <c r="C18" s="81" t="s">
        <v>179</v>
      </c>
      <c r="D18" s="81" t="s">
        <v>180</v>
      </c>
      <c r="E18" s="81" t="s">
        <v>181</v>
      </c>
      <c r="F18" s="81" t="s">
        <v>180</v>
      </c>
      <c r="G18" s="82">
        <f aca="true" t="shared" si="0" ref="G18:AD18">SUM(G19:G32)</f>
        <v>469000</v>
      </c>
      <c r="H18" s="82">
        <f t="shared" si="0"/>
        <v>0</v>
      </c>
      <c r="I18" s="82">
        <f t="shared" si="0"/>
        <v>123000</v>
      </c>
      <c r="J18" s="82">
        <f t="shared" si="0"/>
        <v>36000</v>
      </c>
      <c r="K18" s="82">
        <f t="shared" si="0"/>
        <v>3100</v>
      </c>
      <c r="L18" s="82">
        <f t="shared" si="0"/>
        <v>30000</v>
      </c>
      <c r="M18" s="82">
        <f t="shared" si="0"/>
        <v>20000</v>
      </c>
      <c r="N18" s="82">
        <f t="shared" si="0"/>
        <v>0</v>
      </c>
      <c r="O18" s="82">
        <f t="shared" si="0"/>
        <v>54257</v>
      </c>
      <c r="P18" s="82">
        <f t="shared" si="0"/>
        <v>57043</v>
      </c>
      <c r="Q18" s="82">
        <f t="shared" si="0"/>
        <v>28100</v>
      </c>
      <c r="R18" s="82">
        <f t="shared" si="0"/>
        <v>0</v>
      </c>
      <c r="S18" s="82">
        <f t="shared" si="0"/>
        <v>0</v>
      </c>
      <c r="T18" s="82">
        <f t="shared" si="0"/>
        <v>0</v>
      </c>
      <c r="U18" s="82">
        <f t="shared" si="0"/>
        <v>10000</v>
      </c>
      <c r="V18" s="82">
        <f t="shared" si="0"/>
        <v>0</v>
      </c>
      <c r="W18" s="82">
        <f t="shared" si="0"/>
        <v>50000</v>
      </c>
      <c r="X18" s="82">
        <f t="shared" si="0"/>
        <v>0</v>
      </c>
      <c r="Y18" s="82">
        <f t="shared" si="0"/>
        <v>0</v>
      </c>
      <c r="Z18" s="82">
        <f t="shared" si="0"/>
        <v>0</v>
      </c>
      <c r="AA18" s="82">
        <f t="shared" si="0"/>
        <v>0</v>
      </c>
      <c r="AB18" s="82">
        <f t="shared" si="0"/>
        <v>50000</v>
      </c>
      <c r="AC18" s="82">
        <f t="shared" si="0"/>
        <v>11800</v>
      </c>
      <c r="AD18" s="82">
        <f t="shared" si="0"/>
        <v>30000</v>
      </c>
      <c r="AE18" s="82" t="e">
        <f>AE53+AE46+AE44+"#REF!"</f>
        <v>#VALUE!</v>
      </c>
      <c r="AF18" s="82">
        <f aca="true" t="shared" si="1" ref="AF18:AF32">SUM(G18:AD18)</f>
        <v>972300</v>
      </c>
      <c r="AG18" s="83">
        <f>SUM(AF19:AF32)</f>
        <v>972300</v>
      </c>
    </row>
    <row r="19" spans="1:32" s="89" customFormat="1" ht="15.75">
      <c r="A19" s="84"/>
      <c r="B19" s="152" t="s">
        <v>182</v>
      </c>
      <c r="C19" s="86" t="s">
        <v>183</v>
      </c>
      <c r="D19" s="86" t="s">
        <v>184</v>
      </c>
      <c r="E19" s="86" t="s">
        <v>225</v>
      </c>
      <c r="F19" s="86" t="s">
        <v>296</v>
      </c>
      <c r="G19" s="87">
        <v>30000</v>
      </c>
      <c r="H19" s="87"/>
      <c r="I19" s="87">
        <v>8000</v>
      </c>
      <c r="J19" s="87"/>
      <c r="K19" s="87"/>
      <c r="L19" s="87"/>
      <c r="M19" s="87"/>
      <c r="N19" s="87"/>
      <c r="O19" s="87"/>
      <c r="P19" s="87"/>
      <c r="Q19" s="87"/>
      <c r="R19" s="87"/>
      <c r="S19" s="87"/>
      <c r="T19" s="87"/>
      <c r="U19" s="87"/>
      <c r="V19" s="87"/>
      <c r="W19" s="87"/>
      <c r="X19" s="87"/>
      <c r="Y19" s="87"/>
      <c r="Z19" s="87"/>
      <c r="AA19" s="87"/>
      <c r="AB19" s="87"/>
      <c r="AC19" s="87"/>
      <c r="AD19" s="87"/>
      <c r="AE19" s="88"/>
      <c r="AF19" s="87">
        <f t="shared" si="1"/>
        <v>38000</v>
      </c>
    </row>
    <row r="20" spans="1:32" s="89" customFormat="1" ht="15.75">
      <c r="A20" s="84"/>
      <c r="B20" s="152" t="s">
        <v>187</v>
      </c>
      <c r="C20" s="86" t="s">
        <v>188</v>
      </c>
      <c r="D20" s="86" t="s">
        <v>184</v>
      </c>
      <c r="E20" s="86" t="s">
        <v>225</v>
      </c>
      <c r="F20" s="86" t="s">
        <v>296</v>
      </c>
      <c r="G20" s="87">
        <v>343000</v>
      </c>
      <c r="H20" s="87"/>
      <c r="I20" s="87">
        <v>90000</v>
      </c>
      <c r="J20" s="87">
        <v>30000</v>
      </c>
      <c r="K20" s="87"/>
      <c r="L20" s="87">
        <v>30000</v>
      </c>
      <c r="M20" s="87">
        <v>20000</v>
      </c>
      <c r="N20" s="87"/>
      <c r="O20" s="87">
        <v>3000</v>
      </c>
      <c r="P20" s="87">
        <v>47000</v>
      </c>
      <c r="Q20" s="87"/>
      <c r="R20" s="87"/>
      <c r="S20" s="87"/>
      <c r="T20" s="87"/>
      <c r="U20" s="87"/>
      <c r="V20" s="87"/>
      <c r="W20" s="87"/>
      <c r="X20" s="87"/>
      <c r="Y20" s="87"/>
      <c r="Z20" s="87"/>
      <c r="AA20" s="87"/>
      <c r="AB20" s="87">
        <v>50000</v>
      </c>
      <c r="AC20" s="87"/>
      <c r="AD20" s="87">
        <v>30000</v>
      </c>
      <c r="AE20" s="88"/>
      <c r="AF20" s="87">
        <f t="shared" si="1"/>
        <v>643000</v>
      </c>
    </row>
    <row r="21" spans="1:32" s="89" customFormat="1" ht="15.75">
      <c r="A21" s="90"/>
      <c r="B21" s="152" t="s">
        <v>297</v>
      </c>
      <c r="C21" s="86" t="s">
        <v>188</v>
      </c>
      <c r="D21" s="86" t="s">
        <v>184</v>
      </c>
      <c r="E21" s="86" t="s">
        <v>225</v>
      </c>
      <c r="F21" s="86" t="s">
        <v>296</v>
      </c>
      <c r="G21" s="91">
        <v>12000</v>
      </c>
      <c r="H21" s="91"/>
      <c r="I21" s="91">
        <v>3000</v>
      </c>
      <c r="J21" s="91">
        <v>1000</v>
      </c>
      <c r="K21" s="91"/>
      <c r="L21" s="91"/>
      <c r="M21" s="91"/>
      <c r="N21" s="91"/>
      <c r="O21" s="91"/>
      <c r="P21" s="91"/>
      <c r="Q21" s="91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1"/>
      <c r="AC21" s="91"/>
      <c r="AD21" s="91"/>
      <c r="AE21" s="92"/>
      <c r="AF21" s="87">
        <f t="shared" si="1"/>
        <v>16000</v>
      </c>
    </row>
    <row r="22" spans="1:32" s="89" customFormat="1" ht="15.75">
      <c r="A22" s="90"/>
      <c r="B22" s="153" t="s">
        <v>190</v>
      </c>
      <c r="C22" s="86" t="s">
        <v>188</v>
      </c>
      <c r="D22" s="86" t="s">
        <v>184</v>
      </c>
      <c r="E22" s="86" t="s">
        <v>225</v>
      </c>
      <c r="F22" s="86" t="s">
        <v>296</v>
      </c>
      <c r="G22" s="91">
        <v>84000</v>
      </c>
      <c r="H22" s="91"/>
      <c r="I22" s="91">
        <v>22000</v>
      </c>
      <c r="J22" s="91">
        <v>5000</v>
      </c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1"/>
      <c r="AC22" s="87"/>
      <c r="AD22" s="87"/>
      <c r="AE22" s="154"/>
      <c r="AF22" s="87">
        <f t="shared" si="1"/>
        <v>111000</v>
      </c>
    </row>
    <row r="23" spans="1:32" s="89" customFormat="1" ht="15.75" hidden="1">
      <c r="A23" s="90"/>
      <c r="B23" s="153"/>
      <c r="C23" s="86"/>
      <c r="D23" s="86"/>
      <c r="E23" s="86"/>
      <c r="F23" s="86"/>
      <c r="G23" s="91"/>
      <c r="H23" s="91"/>
      <c r="I23" s="91"/>
      <c r="J23" s="91"/>
      <c r="K23" s="91"/>
      <c r="L23" s="91"/>
      <c r="M23" s="91"/>
      <c r="N23" s="91"/>
      <c r="O23" s="91"/>
      <c r="P23" s="91"/>
      <c r="Q23" s="91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1"/>
      <c r="AC23" s="87"/>
      <c r="AD23" s="87"/>
      <c r="AE23" s="154"/>
      <c r="AF23" s="87">
        <f t="shared" si="1"/>
        <v>0</v>
      </c>
    </row>
    <row r="24" spans="1:32" s="12" customFormat="1" ht="31.5" hidden="1">
      <c r="A24" s="94">
        <v>2</v>
      </c>
      <c r="B24" s="155" t="s">
        <v>194</v>
      </c>
      <c r="C24" s="96" t="s">
        <v>195</v>
      </c>
      <c r="D24" s="96" t="s">
        <v>180</v>
      </c>
      <c r="E24" s="96" t="s">
        <v>181</v>
      </c>
      <c r="F24" s="96" t="s">
        <v>180</v>
      </c>
      <c r="G24" s="97">
        <f aca="true" t="shared" si="2" ref="G24:AD24">SUM(G25:G26)</f>
        <v>0</v>
      </c>
      <c r="H24" s="97">
        <f t="shared" si="2"/>
        <v>0</v>
      </c>
      <c r="I24" s="97">
        <f t="shared" si="2"/>
        <v>0</v>
      </c>
      <c r="J24" s="97">
        <f t="shared" si="2"/>
        <v>0</v>
      </c>
      <c r="K24" s="97">
        <f t="shared" si="2"/>
        <v>0</v>
      </c>
      <c r="L24" s="97">
        <f t="shared" si="2"/>
        <v>0</v>
      </c>
      <c r="M24" s="97">
        <f t="shared" si="2"/>
        <v>0</v>
      </c>
      <c r="N24" s="97">
        <f t="shared" si="2"/>
        <v>0</v>
      </c>
      <c r="O24" s="97">
        <f t="shared" si="2"/>
        <v>0</v>
      </c>
      <c r="P24" s="97">
        <f t="shared" si="2"/>
        <v>0</v>
      </c>
      <c r="Q24" s="97">
        <f t="shared" si="2"/>
        <v>0</v>
      </c>
      <c r="R24" s="97">
        <f t="shared" si="2"/>
        <v>0</v>
      </c>
      <c r="S24" s="97">
        <f t="shared" si="2"/>
        <v>0</v>
      </c>
      <c r="T24" s="97">
        <f t="shared" si="2"/>
        <v>0</v>
      </c>
      <c r="U24" s="97">
        <f t="shared" si="2"/>
        <v>0</v>
      </c>
      <c r="V24" s="97">
        <f t="shared" si="2"/>
        <v>0</v>
      </c>
      <c r="W24" s="97">
        <f t="shared" si="2"/>
        <v>0</v>
      </c>
      <c r="X24" s="97">
        <f t="shared" si="2"/>
        <v>0</v>
      </c>
      <c r="Y24" s="97">
        <f t="shared" si="2"/>
        <v>0</v>
      </c>
      <c r="Z24" s="97">
        <f t="shared" si="2"/>
        <v>0</v>
      </c>
      <c r="AA24" s="97">
        <f t="shared" si="2"/>
        <v>0</v>
      </c>
      <c r="AB24" s="97">
        <f t="shared" si="2"/>
        <v>0</v>
      </c>
      <c r="AC24" s="82">
        <f t="shared" si="2"/>
        <v>0</v>
      </c>
      <c r="AD24" s="82">
        <f t="shared" si="2"/>
        <v>0</v>
      </c>
      <c r="AE24" s="156"/>
      <c r="AF24" s="87">
        <f t="shared" si="1"/>
        <v>0</v>
      </c>
    </row>
    <row r="25" spans="1:32" s="89" customFormat="1" ht="15.75" hidden="1">
      <c r="A25" s="99"/>
      <c r="B25" s="157" t="s">
        <v>298</v>
      </c>
      <c r="C25" s="101" t="s">
        <v>299</v>
      </c>
      <c r="D25" s="101" t="s">
        <v>300</v>
      </c>
      <c r="E25" s="101" t="s">
        <v>301</v>
      </c>
      <c r="F25" s="101" t="s">
        <v>302</v>
      </c>
      <c r="G25" s="91"/>
      <c r="H25" s="91"/>
      <c r="I25" s="91"/>
      <c r="J25" s="91"/>
      <c r="K25" s="91"/>
      <c r="L25" s="91"/>
      <c r="M25" s="91"/>
      <c r="N25" s="91"/>
      <c r="O25" s="91"/>
      <c r="P25" s="91"/>
      <c r="Q25" s="91"/>
      <c r="R25" s="91"/>
      <c r="S25" s="91"/>
      <c r="T25" s="91"/>
      <c r="U25" s="91"/>
      <c r="V25" s="91"/>
      <c r="W25" s="91"/>
      <c r="X25" s="91"/>
      <c r="Y25" s="91"/>
      <c r="Z25" s="91"/>
      <c r="AA25" s="91"/>
      <c r="AB25" s="91"/>
      <c r="AC25" s="87"/>
      <c r="AD25" s="87"/>
      <c r="AE25" s="154"/>
      <c r="AF25" s="87">
        <f t="shared" si="1"/>
        <v>0</v>
      </c>
    </row>
    <row r="26" spans="1:32" s="89" customFormat="1" ht="15.75" hidden="1">
      <c r="A26" s="99"/>
      <c r="B26" s="157" t="s">
        <v>303</v>
      </c>
      <c r="C26" s="101" t="s">
        <v>197</v>
      </c>
      <c r="D26" s="101" t="s">
        <v>198</v>
      </c>
      <c r="E26" s="101" t="s">
        <v>225</v>
      </c>
      <c r="F26" s="101" t="s">
        <v>296</v>
      </c>
      <c r="G26" s="91"/>
      <c r="H26" s="91"/>
      <c r="I26" s="91"/>
      <c r="J26" s="91"/>
      <c r="K26" s="91"/>
      <c r="L26" s="91"/>
      <c r="M26" s="91"/>
      <c r="N26" s="91"/>
      <c r="O26" s="91"/>
      <c r="P26" s="91"/>
      <c r="Q26" s="91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1"/>
      <c r="AC26" s="87"/>
      <c r="AD26" s="87"/>
      <c r="AE26" s="154"/>
      <c r="AF26" s="87">
        <f t="shared" si="1"/>
        <v>0</v>
      </c>
    </row>
    <row r="27" spans="1:32" s="89" customFormat="1" ht="15.75" hidden="1">
      <c r="A27" s="90"/>
      <c r="B27" s="153"/>
      <c r="C27" s="86"/>
      <c r="D27" s="86"/>
      <c r="E27" s="86"/>
      <c r="F27" s="86"/>
      <c r="G27" s="91"/>
      <c r="H27" s="91"/>
      <c r="I27" s="91"/>
      <c r="J27" s="91"/>
      <c r="K27" s="91"/>
      <c r="L27" s="91"/>
      <c r="M27" s="91"/>
      <c r="N27" s="91"/>
      <c r="O27" s="91"/>
      <c r="P27" s="91"/>
      <c r="Q27" s="91"/>
      <c r="R27" s="91"/>
      <c r="S27" s="91"/>
      <c r="T27" s="91"/>
      <c r="U27" s="91"/>
      <c r="V27" s="91"/>
      <c r="W27" s="91"/>
      <c r="X27" s="91"/>
      <c r="Y27" s="91"/>
      <c r="Z27" s="91"/>
      <c r="AA27" s="91"/>
      <c r="AB27" s="91"/>
      <c r="AC27" s="87"/>
      <c r="AD27" s="87"/>
      <c r="AE27" s="154"/>
      <c r="AF27" s="87">
        <f t="shared" si="1"/>
        <v>0</v>
      </c>
    </row>
    <row r="28" spans="1:32" s="12" customFormat="1" ht="31.5" hidden="1">
      <c r="A28" s="94">
        <v>3</v>
      </c>
      <c r="B28" s="158" t="s">
        <v>206</v>
      </c>
      <c r="C28" s="96" t="s">
        <v>207</v>
      </c>
      <c r="D28" s="96" t="s">
        <v>180</v>
      </c>
      <c r="E28" s="96" t="s">
        <v>181</v>
      </c>
      <c r="F28" s="96" t="s">
        <v>180</v>
      </c>
      <c r="G28" s="104">
        <f aca="true" t="shared" si="3" ref="G28:L28">G29+G33</f>
        <v>0</v>
      </c>
      <c r="H28" s="104">
        <f t="shared" si="3"/>
        <v>0</v>
      </c>
      <c r="I28" s="104">
        <f t="shared" si="3"/>
        <v>0</v>
      </c>
      <c r="J28" s="104">
        <f t="shared" si="3"/>
        <v>0</v>
      </c>
      <c r="K28" s="104">
        <f t="shared" si="3"/>
        <v>0</v>
      </c>
      <c r="L28" s="104">
        <f t="shared" si="3"/>
        <v>0</v>
      </c>
      <c r="M28" s="104"/>
      <c r="N28" s="104"/>
      <c r="O28" s="104">
        <f aca="true" t="shared" si="4" ref="O28:AD28">O29+O33</f>
        <v>0</v>
      </c>
      <c r="P28" s="104">
        <f t="shared" si="4"/>
        <v>0</v>
      </c>
      <c r="Q28" s="104">
        <f t="shared" si="4"/>
        <v>0</v>
      </c>
      <c r="R28" s="104">
        <f t="shared" si="4"/>
        <v>0</v>
      </c>
      <c r="S28" s="104">
        <f t="shared" si="4"/>
        <v>0</v>
      </c>
      <c r="T28" s="104">
        <f t="shared" si="4"/>
        <v>0</v>
      </c>
      <c r="U28" s="104">
        <f t="shared" si="4"/>
        <v>0</v>
      </c>
      <c r="V28" s="104">
        <f t="shared" si="4"/>
        <v>0</v>
      </c>
      <c r="W28" s="104">
        <f t="shared" si="4"/>
        <v>0</v>
      </c>
      <c r="X28" s="104">
        <f t="shared" si="4"/>
        <v>0</v>
      </c>
      <c r="Y28" s="104">
        <f t="shared" si="4"/>
        <v>0</v>
      </c>
      <c r="Z28" s="104">
        <f t="shared" si="4"/>
        <v>0</v>
      </c>
      <c r="AA28" s="104">
        <f t="shared" si="4"/>
        <v>0</v>
      </c>
      <c r="AB28" s="104">
        <f t="shared" si="4"/>
        <v>0</v>
      </c>
      <c r="AC28" s="105">
        <f t="shared" si="4"/>
        <v>0</v>
      </c>
      <c r="AD28" s="105">
        <f t="shared" si="4"/>
        <v>0</v>
      </c>
      <c r="AE28" s="98"/>
      <c r="AF28" s="87">
        <f t="shared" si="1"/>
        <v>0</v>
      </c>
    </row>
    <row r="29" spans="1:32" s="89" customFormat="1" ht="15.75" hidden="1">
      <c r="A29" s="99"/>
      <c r="B29" s="152" t="s">
        <v>304</v>
      </c>
      <c r="C29" s="101" t="s">
        <v>209</v>
      </c>
      <c r="D29" s="101" t="s">
        <v>210</v>
      </c>
      <c r="E29" s="101" t="s">
        <v>305</v>
      </c>
      <c r="F29" s="101" t="s">
        <v>306</v>
      </c>
      <c r="G29" s="106"/>
      <c r="H29" s="106"/>
      <c r="I29" s="106"/>
      <c r="J29" s="106"/>
      <c r="K29" s="106"/>
      <c r="L29" s="106"/>
      <c r="M29" s="106"/>
      <c r="N29" s="106"/>
      <c r="O29" s="106"/>
      <c r="P29" s="106"/>
      <c r="Q29" s="106"/>
      <c r="R29" s="106"/>
      <c r="S29" s="106"/>
      <c r="T29" s="106"/>
      <c r="U29" s="106"/>
      <c r="V29" s="106"/>
      <c r="W29" s="106"/>
      <c r="X29" s="106"/>
      <c r="Y29" s="106"/>
      <c r="Z29" s="106"/>
      <c r="AA29" s="106"/>
      <c r="AB29" s="111"/>
      <c r="AC29" s="82"/>
      <c r="AD29" s="109"/>
      <c r="AE29" s="110"/>
      <c r="AF29" s="87">
        <f t="shared" si="1"/>
        <v>0</v>
      </c>
    </row>
    <row r="30" spans="1:32" s="89" customFormat="1" ht="15.75">
      <c r="A30" s="99"/>
      <c r="B30" s="153" t="s">
        <v>192</v>
      </c>
      <c r="C30" s="101" t="s">
        <v>193</v>
      </c>
      <c r="D30" s="101" t="s">
        <v>184</v>
      </c>
      <c r="E30" s="101" t="s">
        <v>307</v>
      </c>
      <c r="F30" s="101" t="s">
        <v>308</v>
      </c>
      <c r="G30" s="106"/>
      <c r="H30" s="106"/>
      <c r="I30" s="106"/>
      <c r="J30" s="106"/>
      <c r="K30" s="106">
        <v>3100</v>
      </c>
      <c r="L30" s="106"/>
      <c r="M30" s="106"/>
      <c r="N30" s="106"/>
      <c r="O30" s="106">
        <v>51257</v>
      </c>
      <c r="P30" s="106">
        <v>10043</v>
      </c>
      <c r="Q30" s="106"/>
      <c r="R30" s="106"/>
      <c r="S30" s="106"/>
      <c r="T30" s="106"/>
      <c r="U30" s="106">
        <v>10000</v>
      </c>
      <c r="V30" s="106"/>
      <c r="W30" s="106"/>
      <c r="X30" s="106"/>
      <c r="Y30" s="106"/>
      <c r="Z30" s="106"/>
      <c r="AA30" s="106"/>
      <c r="AB30" s="111"/>
      <c r="AC30" s="107">
        <v>11800</v>
      </c>
      <c r="AD30" s="109"/>
      <c r="AE30" s="110"/>
      <c r="AF30" s="87">
        <f t="shared" si="1"/>
        <v>86200</v>
      </c>
    </row>
    <row r="31" spans="1:32" s="89" customFormat="1" ht="15.75">
      <c r="A31" s="99"/>
      <c r="B31" s="153" t="s">
        <v>212</v>
      </c>
      <c r="C31" s="101" t="s">
        <v>213</v>
      </c>
      <c r="D31" s="101" t="s">
        <v>184</v>
      </c>
      <c r="E31" s="101" t="s">
        <v>214</v>
      </c>
      <c r="F31" s="101" t="s">
        <v>215</v>
      </c>
      <c r="G31" s="106"/>
      <c r="H31" s="106"/>
      <c r="I31" s="106"/>
      <c r="J31" s="106"/>
      <c r="K31" s="106"/>
      <c r="L31" s="106"/>
      <c r="M31" s="106"/>
      <c r="N31" s="106"/>
      <c r="O31" s="106"/>
      <c r="P31" s="106"/>
      <c r="Q31" s="106">
        <v>28100</v>
      </c>
      <c r="R31" s="106"/>
      <c r="S31" s="106"/>
      <c r="T31" s="106"/>
      <c r="U31" s="106"/>
      <c r="V31" s="106"/>
      <c r="W31" s="106"/>
      <c r="X31" s="106"/>
      <c r="Y31" s="106"/>
      <c r="Z31" s="106"/>
      <c r="AA31" s="106"/>
      <c r="AB31" s="111"/>
      <c r="AC31" s="97"/>
      <c r="AD31" s="109"/>
      <c r="AE31" s="110"/>
      <c r="AF31" s="87">
        <f t="shared" si="1"/>
        <v>28100</v>
      </c>
    </row>
    <row r="32" spans="1:32" s="89" customFormat="1" ht="15.75">
      <c r="A32" s="99"/>
      <c r="B32" s="153" t="s">
        <v>216</v>
      </c>
      <c r="C32" s="101" t="s">
        <v>217</v>
      </c>
      <c r="D32" s="101" t="s">
        <v>184</v>
      </c>
      <c r="E32" s="101" t="s">
        <v>218</v>
      </c>
      <c r="F32" s="101" t="s">
        <v>219</v>
      </c>
      <c r="G32" s="106"/>
      <c r="H32" s="106"/>
      <c r="I32" s="106"/>
      <c r="J32" s="106"/>
      <c r="K32" s="106"/>
      <c r="L32" s="106"/>
      <c r="M32" s="106"/>
      <c r="N32" s="106"/>
      <c r="O32" s="106"/>
      <c r="P32" s="106"/>
      <c r="Q32" s="106"/>
      <c r="R32" s="106"/>
      <c r="S32" s="106"/>
      <c r="T32" s="106"/>
      <c r="U32" s="106"/>
      <c r="V32" s="106"/>
      <c r="W32" s="106">
        <v>50000</v>
      </c>
      <c r="X32" s="106"/>
      <c r="Y32" s="106"/>
      <c r="Z32" s="106"/>
      <c r="AA32" s="106"/>
      <c r="AB32" s="111"/>
      <c r="AC32" s="97"/>
      <c r="AD32" s="109"/>
      <c r="AE32" s="110"/>
      <c r="AF32" s="87">
        <f t="shared" si="1"/>
        <v>50000</v>
      </c>
    </row>
    <row r="33" spans="1:32" s="89" customFormat="1" ht="15.75">
      <c r="A33" s="90"/>
      <c r="B33" s="153"/>
      <c r="C33" s="86"/>
      <c r="D33" s="86"/>
      <c r="E33" s="86"/>
      <c r="F33" s="86"/>
      <c r="G33" s="91"/>
      <c r="H33" s="91"/>
      <c r="I33" s="91"/>
      <c r="J33" s="91"/>
      <c r="K33" s="91"/>
      <c r="L33" s="91"/>
      <c r="M33" s="91"/>
      <c r="N33" s="91"/>
      <c r="O33" s="91"/>
      <c r="P33" s="91"/>
      <c r="Q33" s="91"/>
      <c r="R33" s="91"/>
      <c r="S33" s="91"/>
      <c r="T33" s="91"/>
      <c r="U33" s="91"/>
      <c r="V33" s="91"/>
      <c r="W33" s="91"/>
      <c r="X33" s="91"/>
      <c r="Y33" s="91"/>
      <c r="Z33" s="91"/>
      <c r="AA33" s="91"/>
      <c r="AB33" s="91"/>
      <c r="AC33" s="91"/>
      <c r="AD33" s="91"/>
      <c r="AE33" s="92"/>
      <c r="AF33" s="87">
        <f>SUM(G33:I33)</f>
        <v>0</v>
      </c>
    </row>
    <row r="34" spans="1:32" s="89" customFormat="1" ht="15.75">
      <c r="A34" s="90"/>
      <c r="B34" s="153"/>
      <c r="C34" s="86"/>
      <c r="D34" s="86"/>
      <c r="E34" s="86"/>
      <c r="F34" s="86"/>
      <c r="G34" s="91"/>
      <c r="H34" s="91"/>
      <c r="I34" s="91"/>
      <c r="J34" s="91"/>
      <c r="K34" s="91"/>
      <c r="L34" s="91"/>
      <c r="M34" s="91"/>
      <c r="N34" s="91"/>
      <c r="O34" s="91"/>
      <c r="P34" s="91"/>
      <c r="Q34" s="91"/>
      <c r="R34" s="91"/>
      <c r="S34" s="91"/>
      <c r="T34" s="91"/>
      <c r="U34" s="91"/>
      <c r="V34" s="91"/>
      <c r="W34" s="91"/>
      <c r="X34" s="91"/>
      <c r="Y34" s="91"/>
      <c r="Z34" s="91"/>
      <c r="AA34" s="91"/>
      <c r="AB34" s="91"/>
      <c r="AC34" s="91"/>
      <c r="AD34" s="91"/>
      <c r="AE34" s="92"/>
      <c r="AF34" s="87"/>
    </row>
    <row r="35" spans="1:33" ht="24.75" customHeight="1">
      <c r="A35" s="79">
        <v>3</v>
      </c>
      <c r="B35" s="80" t="s">
        <v>194</v>
      </c>
      <c r="C35" s="81" t="s">
        <v>195</v>
      </c>
      <c r="D35" s="81" t="s">
        <v>180</v>
      </c>
      <c r="E35" s="81" t="s">
        <v>181</v>
      </c>
      <c r="F35" s="81" t="s">
        <v>180</v>
      </c>
      <c r="G35" s="82">
        <f aca="true" t="shared" si="5" ref="G35:AD35">SUM(G36:G38)</f>
        <v>0</v>
      </c>
      <c r="H35" s="82">
        <f t="shared" si="5"/>
        <v>0</v>
      </c>
      <c r="I35" s="82">
        <f t="shared" si="5"/>
        <v>0</v>
      </c>
      <c r="J35" s="82">
        <f t="shared" si="5"/>
        <v>0</v>
      </c>
      <c r="K35" s="82">
        <f t="shared" si="5"/>
        <v>0</v>
      </c>
      <c r="L35" s="82">
        <f t="shared" si="5"/>
        <v>0</v>
      </c>
      <c r="M35" s="82">
        <f t="shared" si="5"/>
        <v>0</v>
      </c>
      <c r="N35" s="82">
        <f t="shared" si="5"/>
        <v>0</v>
      </c>
      <c r="O35" s="82">
        <f t="shared" si="5"/>
        <v>0</v>
      </c>
      <c r="P35" s="82">
        <f t="shared" si="5"/>
        <v>0</v>
      </c>
      <c r="Q35" s="82">
        <f t="shared" si="5"/>
        <v>0</v>
      </c>
      <c r="R35" s="82">
        <f t="shared" si="5"/>
        <v>2630000</v>
      </c>
      <c r="S35" s="82">
        <f t="shared" si="5"/>
        <v>340000</v>
      </c>
      <c r="T35" s="82">
        <f t="shared" si="5"/>
        <v>0</v>
      </c>
      <c r="U35" s="82">
        <f t="shared" si="5"/>
        <v>0</v>
      </c>
      <c r="V35" s="82">
        <f t="shared" si="5"/>
        <v>0</v>
      </c>
      <c r="W35" s="82">
        <f t="shared" si="5"/>
        <v>0</v>
      </c>
      <c r="X35" s="82">
        <f t="shared" si="5"/>
        <v>0</v>
      </c>
      <c r="Y35" s="82">
        <f t="shared" si="5"/>
        <v>0</v>
      </c>
      <c r="Z35" s="82">
        <f t="shared" si="5"/>
        <v>0</v>
      </c>
      <c r="AA35" s="82">
        <f t="shared" si="5"/>
        <v>0</v>
      </c>
      <c r="AB35" s="82">
        <f t="shared" si="5"/>
        <v>0</v>
      </c>
      <c r="AC35" s="82">
        <f t="shared" si="5"/>
        <v>0</v>
      </c>
      <c r="AD35" s="82">
        <f t="shared" si="5"/>
        <v>0</v>
      </c>
      <c r="AE35" s="82"/>
      <c r="AF35" s="82">
        <f>SUM(G35:Y35)</f>
        <v>2970000</v>
      </c>
      <c r="AG35" s="112">
        <f>SUM(AF36:AF38)</f>
        <v>2970000</v>
      </c>
    </row>
    <row r="36" spans="1:32" s="89" customFormat="1" ht="15.75">
      <c r="A36" s="84"/>
      <c r="B36" s="152" t="s">
        <v>309</v>
      </c>
      <c r="C36" s="86" t="s">
        <v>299</v>
      </c>
      <c r="D36" s="86" t="s">
        <v>300</v>
      </c>
      <c r="E36" s="86" t="s">
        <v>301</v>
      </c>
      <c r="F36" s="86" t="s">
        <v>302</v>
      </c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>
        <v>340000</v>
      </c>
      <c r="T36" s="87"/>
      <c r="U36" s="87"/>
      <c r="V36" s="87"/>
      <c r="W36" s="87"/>
      <c r="X36" s="87"/>
      <c r="Y36" s="87"/>
      <c r="Z36" s="87"/>
      <c r="AA36" s="87"/>
      <c r="AB36" s="87"/>
      <c r="AC36" s="87"/>
      <c r="AD36" s="87"/>
      <c r="AE36" s="88"/>
      <c r="AF36" s="87">
        <f>SUM(G36:Y36)</f>
        <v>340000</v>
      </c>
    </row>
    <row r="37" spans="1:32" s="89" customFormat="1" ht="15.75">
      <c r="A37" s="84"/>
      <c r="B37" s="152" t="s">
        <v>310</v>
      </c>
      <c r="C37" s="86" t="s">
        <v>197</v>
      </c>
      <c r="D37" s="86" t="s">
        <v>198</v>
      </c>
      <c r="E37" s="86" t="s">
        <v>311</v>
      </c>
      <c r="F37" s="86" t="s">
        <v>312</v>
      </c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>
        <v>130000</v>
      </c>
      <c r="S37" s="87"/>
      <c r="T37" s="87"/>
      <c r="U37" s="87"/>
      <c r="V37" s="87"/>
      <c r="W37" s="87"/>
      <c r="X37" s="87"/>
      <c r="Y37" s="87"/>
      <c r="Z37" s="87"/>
      <c r="AA37" s="87"/>
      <c r="AB37" s="87"/>
      <c r="AC37" s="87"/>
      <c r="AD37" s="87"/>
      <c r="AE37" s="88"/>
      <c r="AF37" s="87">
        <f>SUM(G37:Y37)</f>
        <v>130000</v>
      </c>
    </row>
    <row r="38" spans="1:32" s="89" customFormat="1" ht="15.75">
      <c r="A38" s="84"/>
      <c r="B38" s="152" t="s">
        <v>313</v>
      </c>
      <c r="C38" s="86" t="s">
        <v>202</v>
      </c>
      <c r="D38" s="86" t="s">
        <v>285</v>
      </c>
      <c r="E38" s="86" t="s">
        <v>314</v>
      </c>
      <c r="F38" s="86" t="s">
        <v>315</v>
      </c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>
        <v>2500000</v>
      </c>
      <c r="S38" s="87"/>
      <c r="T38" s="87"/>
      <c r="U38" s="87"/>
      <c r="V38" s="87"/>
      <c r="W38" s="87"/>
      <c r="X38" s="87"/>
      <c r="Y38" s="87"/>
      <c r="Z38" s="87"/>
      <c r="AA38" s="87"/>
      <c r="AB38" s="87"/>
      <c r="AC38" s="87"/>
      <c r="AD38" s="87"/>
      <c r="AE38" s="88"/>
      <c r="AF38" s="87">
        <f>SUM(G38:Y38)</f>
        <v>2500000</v>
      </c>
    </row>
    <row r="39" spans="1:32" s="89" customFormat="1" ht="15.75">
      <c r="A39" s="84"/>
      <c r="B39" s="152"/>
      <c r="C39" s="86"/>
      <c r="D39" s="86"/>
      <c r="E39" s="86"/>
      <c r="F39" s="86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8"/>
      <c r="AF39" s="87"/>
    </row>
    <row r="40" spans="1:33" ht="15.75">
      <c r="A40" s="79">
        <v>2</v>
      </c>
      <c r="B40" s="151" t="s">
        <v>316</v>
      </c>
      <c r="C40" s="81" t="s">
        <v>228</v>
      </c>
      <c r="D40" s="81" t="s">
        <v>180</v>
      </c>
      <c r="E40" s="81" t="s">
        <v>181</v>
      </c>
      <c r="F40" s="81" t="s">
        <v>180</v>
      </c>
      <c r="G40" s="82">
        <f aca="true" t="shared" si="6" ref="G40:AD40">SUM(G41:G47)</f>
        <v>20000</v>
      </c>
      <c r="H40" s="82">
        <f t="shared" si="6"/>
        <v>0</v>
      </c>
      <c r="I40" s="82">
        <f t="shared" si="6"/>
        <v>5200</v>
      </c>
      <c r="J40" s="82">
        <f t="shared" si="6"/>
        <v>10000</v>
      </c>
      <c r="K40" s="82">
        <f t="shared" si="6"/>
        <v>0</v>
      </c>
      <c r="L40" s="82">
        <f t="shared" si="6"/>
        <v>30000</v>
      </c>
      <c r="M40" s="82">
        <f t="shared" si="6"/>
        <v>0</v>
      </c>
      <c r="N40" s="82">
        <f t="shared" si="6"/>
        <v>0</v>
      </c>
      <c r="O40" s="82">
        <f t="shared" si="6"/>
        <v>50000</v>
      </c>
      <c r="P40" s="82">
        <f t="shared" si="6"/>
        <v>150000</v>
      </c>
      <c r="Q40" s="82">
        <f t="shared" si="6"/>
        <v>0</v>
      </c>
      <c r="R40" s="82">
        <f t="shared" si="6"/>
        <v>0</v>
      </c>
      <c r="S40" s="82">
        <f t="shared" si="6"/>
        <v>0</v>
      </c>
      <c r="T40" s="82">
        <f t="shared" si="6"/>
        <v>0</v>
      </c>
      <c r="U40" s="82">
        <f t="shared" si="6"/>
        <v>1000</v>
      </c>
      <c r="V40" s="82">
        <f t="shared" si="6"/>
        <v>0</v>
      </c>
      <c r="W40" s="82">
        <f t="shared" si="6"/>
        <v>0</v>
      </c>
      <c r="X40" s="82">
        <f t="shared" si="6"/>
        <v>0</v>
      </c>
      <c r="Y40" s="82">
        <f t="shared" si="6"/>
        <v>0</v>
      </c>
      <c r="Z40" s="82">
        <f t="shared" si="6"/>
        <v>0</v>
      </c>
      <c r="AA40" s="82">
        <f t="shared" si="6"/>
        <v>0</v>
      </c>
      <c r="AB40" s="82">
        <f t="shared" si="6"/>
        <v>70000</v>
      </c>
      <c r="AC40" s="82">
        <f t="shared" si="6"/>
        <v>0</v>
      </c>
      <c r="AD40" s="82">
        <f t="shared" si="6"/>
        <v>350000</v>
      </c>
      <c r="AE40" s="82" t="e">
        <f>AE72+AE70+AE69+"#REF!"</f>
        <v>#VALUE!</v>
      </c>
      <c r="AF40" s="82">
        <f aca="true" t="shared" si="7" ref="AF40:AF47">SUM(G40:AD40)</f>
        <v>686200</v>
      </c>
      <c r="AG40" s="112">
        <f>SUM(AF43:AF47)</f>
        <v>686200</v>
      </c>
    </row>
    <row r="41" spans="1:33" s="89" customFormat="1" ht="15.75">
      <c r="A41" s="84"/>
      <c r="B41" s="152" t="s">
        <v>229</v>
      </c>
      <c r="C41" s="86" t="s">
        <v>230</v>
      </c>
      <c r="D41" s="86" t="s">
        <v>231</v>
      </c>
      <c r="E41" s="86" t="s">
        <v>317</v>
      </c>
      <c r="F41" s="86" t="s">
        <v>318</v>
      </c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8"/>
      <c r="AF41" s="87">
        <f t="shared" si="7"/>
        <v>0</v>
      </c>
      <c r="AG41" s="110"/>
    </row>
    <row r="42" spans="1:32" s="89" customFormat="1" ht="15.75">
      <c r="A42" s="84"/>
      <c r="B42" s="152" t="s">
        <v>234</v>
      </c>
      <c r="C42" s="86" t="s">
        <v>230</v>
      </c>
      <c r="D42" s="86" t="s">
        <v>231</v>
      </c>
      <c r="E42" s="86" t="s">
        <v>317</v>
      </c>
      <c r="F42" s="86" t="s">
        <v>318</v>
      </c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8"/>
      <c r="AF42" s="87">
        <f t="shared" si="7"/>
        <v>0</v>
      </c>
    </row>
    <row r="43" spans="1:32" s="89" customFormat="1" ht="15.75">
      <c r="A43" s="84"/>
      <c r="B43" s="152" t="s">
        <v>319</v>
      </c>
      <c r="C43" s="86" t="s">
        <v>230</v>
      </c>
      <c r="D43" s="86" t="s">
        <v>231</v>
      </c>
      <c r="E43" s="86" t="s">
        <v>317</v>
      </c>
      <c r="F43" s="86" t="s">
        <v>318</v>
      </c>
      <c r="G43" s="87"/>
      <c r="H43" s="87"/>
      <c r="I43" s="87"/>
      <c r="J43" s="87">
        <v>10000</v>
      </c>
      <c r="K43" s="87"/>
      <c r="L43" s="87"/>
      <c r="M43" s="87"/>
      <c r="N43" s="87"/>
      <c r="O43" s="87">
        <v>20000</v>
      </c>
      <c r="P43" s="87">
        <v>130000</v>
      </c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>
        <v>45000</v>
      </c>
      <c r="AC43" s="87"/>
      <c r="AD43" s="87">
        <v>250000</v>
      </c>
      <c r="AE43" s="88"/>
      <c r="AF43" s="87">
        <f t="shared" si="7"/>
        <v>455000</v>
      </c>
    </row>
    <row r="44" spans="1:32" s="89" customFormat="1" ht="15.75">
      <c r="A44" s="84"/>
      <c r="B44" s="152" t="s">
        <v>236</v>
      </c>
      <c r="C44" s="86" t="s">
        <v>237</v>
      </c>
      <c r="D44" s="86" t="s">
        <v>231</v>
      </c>
      <c r="E44" s="86" t="s">
        <v>225</v>
      </c>
      <c r="F44" s="86" t="s">
        <v>296</v>
      </c>
      <c r="G44" s="87">
        <v>20000</v>
      </c>
      <c r="H44" s="87"/>
      <c r="I44" s="87">
        <v>5200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>
        <v>5000</v>
      </c>
      <c r="AC44" s="87"/>
      <c r="AD44" s="87"/>
      <c r="AE44" s="88"/>
      <c r="AF44" s="87">
        <f t="shared" si="7"/>
        <v>30200</v>
      </c>
    </row>
    <row r="45" spans="1:32" s="89" customFormat="1" ht="15.75">
      <c r="A45" s="84"/>
      <c r="B45" s="152" t="s">
        <v>320</v>
      </c>
      <c r="C45" s="86" t="s">
        <v>230</v>
      </c>
      <c r="D45" s="86" t="s">
        <v>231</v>
      </c>
      <c r="E45" s="86" t="s">
        <v>272</v>
      </c>
      <c r="F45" s="86" t="s">
        <v>321</v>
      </c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>
        <v>1000</v>
      </c>
      <c r="V45" s="87"/>
      <c r="W45" s="87"/>
      <c r="X45" s="87"/>
      <c r="Y45" s="87"/>
      <c r="Z45" s="87"/>
      <c r="AA45" s="87"/>
      <c r="AB45" s="87"/>
      <c r="AC45" s="87"/>
      <c r="AD45" s="87"/>
      <c r="AE45" s="88"/>
      <c r="AF45" s="87">
        <f t="shared" si="7"/>
        <v>1000</v>
      </c>
    </row>
    <row r="46" spans="1:32" s="89" customFormat="1" ht="15.75">
      <c r="A46" s="84"/>
      <c r="B46" s="85" t="s">
        <v>229</v>
      </c>
      <c r="C46" s="86" t="s">
        <v>230</v>
      </c>
      <c r="D46" s="86" t="s">
        <v>231</v>
      </c>
      <c r="E46" s="86" t="s">
        <v>317</v>
      </c>
      <c r="F46" s="86" t="s">
        <v>318</v>
      </c>
      <c r="G46" s="87"/>
      <c r="H46" s="87"/>
      <c r="I46" s="87"/>
      <c r="J46" s="87"/>
      <c r="K46" s="87"/>
      <c r="L46" s="87">
        <v>30000</v>
      </c>
      <c r="M46" s="87"/>
      <c r="N46" s="87"/>
      <c r="O46" s="87">
        <v>25000</v>
      </c>
      <c r="P46" s="87">
        <v>5000</v>
      </c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>
        <v>20000</v>
      </c>
      <c r="AC46" s="87"/>
      <c r="AD46" s="87">
        <v>30000</v>
      </c>
      <c r="AE46" s="88"/>
      <c r="AF46" s="87">
        <f t="shared" si="7"/>
        <v>110000</v>
      </c>
    </row>
    <row r="47" spans="1:32" s="89" customFormat="1" ht="15.75">
      <c r="A47" s="84"/>
      <c r="B47" s="85" t="s">
        <v>234</v>
      </c>
      <c r="C47" s="86" t="s">
        <v>230</v>
      </c>
      <c r="D47" s="86" t="s">
        <v>231</v>
      </c>
      <c r="E47" s="86" t="s">
        <v>317</v>
      </c>
      <c r="F47" s="86" t="s">
        <v>318</v>
      </c>
      <c r="G47" s="87"/>
      <c r="H47" s="87"/>
      <c r="I47" s="87"/>
      <c r="J47" s="87"/>
      <c r="K47" s="87"/>
      <c r="L47" s="87"/>
      <c r="M47" s="87"/>
      <c r="N47" s="87"/>
      <c r="O47" s="87">
        <v>5000</v>
      </c>
      <c r="P47" s="87">
        <v>15000</v>
      </c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>
        <v>70000</v>
      </c>
      <c r="AE47" s="88"/>
      <c r="AF47" s="87">
        <f t="shared" si="7"/>
        <v>90000</v>
      </c>
    </row>
    <row r="48" spans="1:32" s="89" customFormat="1" ht="15.75">
      <c r="A48" s="84"/>
      <c r="B48" s="152"/>
      <c r="C48" s="86"/>
      <c r="D48" s="86"/>
      <c r="E48" s="86"/>
      <c r="F48" s="86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8"/>
      <c r="AF48" s="87"/>
    </row>
    <row r="49" spans="1:33" ht="15.75">
      <c r="A49" s="79">
        <v>3</v>
      </c>
      <c r="B49" s="151" t="s">
        <v>322</v>
      </c>
      <c r="C49" s="81" t="s">
        <v>239</v>
      </c>
      <c r="D49" s="81" t="s">
        <v>180</v>
      </c>
      <c r="E49" s="81" t="s">
        <v>181</v>
      </c>
      <c r="F49" s="81" t="s">
        <v>180</v>
      </c>
      <c r="G49" s="82">
        <f aca="true" t="shared" si="8" ref="G49:AD49">SUM(G50:G51)</f>
        <v>48000</v>
      </c>
      <c r="H49" s="82">
        <f t="shared" si="8"/>
        <v>0</v>
      </c>
      <c r="I49" s="82">
        <f t="shared" si="8"/>
        <v>12000</v>
      </c>
      <c r="J49" s="82">
        <f t="shared" si="8"/>
        <v>0</v>
      </c>
      <c r="K49" s="82">
        <f t="shared" si="8"/>
        <v>0</v>
      </c>
      <c r="L49" s="82">
        <f t="shared" si="8"/>
        <v>0</v>
      </c>
      <c r="M49" s="82">
        <f t="shared" si="8"/>
        <v>0</v>
      </c>
      <c r="N49" s="82">
        <f t="shared" si="8"/>
        <v>0</v>
      </c>
      <c r="O49" s="82">
        <f t="shared" si="8"/>
        <v>13300</v>
      </c>
      <c r="P49" s="82">
        <f t="shared" si="8"/>
        <v>12000</v>
      </c>
      <c r="Q49" s="82">
        <f t="shared" si="8"/>
        <v>0</v>
      </c>
      <c r="R49" s="82">
        <f t="shared" si="8"/>
        <v>0</v>
      </c>
      <c r="S49" s="82">
        <f t="shared" si="8"/>
        <v>0</v>
      </c>
      <c r="T49" s="82">
        <f t="shared" si="8"/>
        <v>0</v>
      </c>
      <c r="U49" s="82">
        <f t="shared" si="8"/>
        <v>0</v>
      </c>
      <c r="V49" s="82">
        <f t="shared" si="8"/>
        <v>0</v>
      </c>
      <c r="W49" s="82">
        <f t="shared" si="8"/>
        <v>0</v>
      </c>
      <c r="X49" s="82">
        <f t="shared" si="8"/>
        <v>0</v>
      </c>
      <c r="Y49" s="82">
        <f t="shared" si="8"/>
        <v>0</v>
      </c>
      <c r="Z49" s="82">
        <f t="shared" si="8"/>
        <v>0</v>
      </c>
      <c r="AA49" s="82">
        <f t="shared" si="8"/>
        <v>0</v>
      </c>
      <c r="AB49" s="82">
        <f t="shared" si="8"/>
        <v>0</v>
      </c>
      <c r="AC49" s="82">
        <f t="shared" si="8"/>
        <v>0</v>
      </c>
      <c r="AD49" s="82">
        <f t="shared" si="8"/>
        <v>0</v>
      </c>
      <c r="AE49" s="82"/>
      <c r="AF49" s="82">
        <f>SUM(G49:AD49)</f>
        <v>85300</v>
      </c>
      <c r="AG49" s="112">
        <f>SUM(AF50:AF51)</f>
        <v>85300</v>
      </c>
    </row>
    <row r="50" spans="1:32" s="89" customFormat="1" ht="15.75">
      <c r="A50" s="84"/>
      <c r="B50" s="152" t="s">
        <v>240</v>
      </c>
      <c r="C50" s="86" t="s">
        <v>241</v>
      </c>
      <c r="D50" s="86" t="s">
        <v>60</v>
      </c>
      <c r="E50" s="86" t="s">
        <v>323</v>
      </c>
      <c r="F50" s="86" t="s">
        <v>318</v>
      </c>
      <c r="G50" s="87">
        <v>18000</v>
      </c>
      <c r="H50" s="87"/>
      <c r="I50" s="87">
        <v>4700</v>
      </c>
      <c r="J50" s="87"/>
      <c r="K50" s="87"/>
      <c r="L50" s="87"/>
      <c r="M50" s="87"/>
      <c r="N50" s="87"/>
      <c r="O50" s="87">
        <v>13300</v>
      </c>
      <c r="P50" s="87">
        <v>12000</v>
      </c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8"/>
      <c r="AF50" s="87">
        <f>SUM(G50:AD50)</f>
        <v>48000</v>
      </c>
    </row>
    <row r="51" spans="1:32" s="89" customFormat="1" ht="15.75">
      <c r="A51" s="84"/>
      <c r="B51" s="152" t="s">
        <v>243</v>
      </c>
      <c r="C51" s="86" t="s">
        <v>244</v>
      </c>
      <c r="D51" s="86" t="s">
        <v>60</v>
      </c>
      <c r="E51" s="86" t="s">
        <v>225</v>
      </c>
      <c r="F51" s="86" t="s">
        <v>296</v>
      </c>
      <c r="G51" s="87">
        <v>30000</v>
      </c>
      <c r="H51" s="87"/>
      <c r="I51" s="87">
        <v>7300</v>
      </c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8"/>
      <c r="AF51" s="87">
        <f>SUM(G51:AD51)</f>
        <v>37300</v>
      </c>
    </row>
    <row r="52" spans="1:32" s="89" customFormat="1" ht="15.75">
      <c r="A52" s="84"/>
      <c r="B52" s="152"/>
      <c r="C52" s="86"/>
      <c r="D52" s="86"/>
      <c r="E52" s="86"/>
      <c r="F52" s="86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8"/>
      <c r="AF52" s="87"/>
    </row>
    <row r="53" spans="1:33" s="12" customFormat="1" ht="15.75">
      <c r="A53" s="79">
        <v>4</v>
      </c>
      <c r="B53" s="151" t="s">
        <v>324</v>
      </c>
      <c r="C53" s="81" t="s">
        <v>246</v>
      </c>
      <c r="D53" s="81" t="s">
        <v>180</v>
      </c>
      <c r="E53" s="81" t="s">
        <v>181</v>
      </c>
      <c r="F53" s="81" t="s">
        <v>180</v>
      </c>
      <c r="G53" s="82">
        <f aca="true" t="shared" si="9" ref="G53:AD53">SUM(G54:G55)</f>
        <v>630000</v>
      </c>
      <c r="H53" s="82">
        <f t="shared" si="9"/>
        <v>0</v>
      </c>
      <c r="I53" s="82">
        <f t="shared" si="9"/>
        <v>165200</v>
      </c>
      <c r="J53" s="82">
        <f t="shared" si="9"/>
        <v>7000</v>
      </c>
      <c r="K53" s="82">
        <f t="shared" si="9"/>
        <v>0</v>
      </c>
      <c r="L53" s="82">
        <f t="shared" si="9"/>
        <v>70000</v>
      </c>
      <c r="M53" s="82">
        <f t="shared" si="9"/>
        <v>65000</v>
      </c>
      <c r="N53" s="82">
        <f t="shared" si="9"/>
        <v>0</v>
      </c>
      <c r="O53" s="82">
        <f t="shared" si="9"/>
        <v>50000</v>
      </c>
      <c r="P53" s="82">
        <f t="shared" si="9"/>
        <v>20000</v>
      </c>
      <c r="Q53" s="82">
        <f t="shared" si="9"/>
        <v>0</v>
      </c>
      <c r="R53" s="82">
        <f t="shared" si="9"/>
        <v>0</v>
      </c>
      <c r="S53" s="82">
        <f t="shared" si="9"/>
        <v>0</v>
      </c>
      <c r="T53" s="82">
        <f t="shared" si="9"/>
        <v>0</v>
      </c>
      <c r="U53" s="82">
        <f t="shared" si="9"/>
        <v>0</v>
      </c>
      <c r="V53" s="82">
        <f t="shared" si="9"/>
        <v>0</v>
      </c>
      <c r="W53" s="82">
        <f t="shared" si="9"/>
        <v>0</v>
      </c>
      <c r="X53" s="82">
        <f t="shared" si="9"/>
        <v>0</v>
      </c>
      <c r="Y53" s="82">
        <f t="shared" si="9"/>
        <v>0</v>
      </c>
      <c r="Z53" s="82">
        <f t="shared" si="9"/>
        <v>40000</v>
      </c>
      <c r="AA53" s="82">
        <f t="shared" si="9"/>
        <v>0</v>
      </c>
      <c r="AB53" s="82">
        <f t="shared" si="9"/>
        <v>15000</v>
      </c>
      <c r="AC53" s="82">
        <f t="shared" si="9"/>
        <v>0</v>
      </c>
      <c r="AD53" s="82">
        <f t="shared" si="9"/>
        <v>300000</v>
      </c>
      <c r="AE53" s="113"/>
      <c r="AF53" s="82">
        <f>SUM(G53:AD53)</f>
        <v>1362200</v>
      </c>
      <c r="AG53" s="98">
        <f>SUM(AF54:AF55)</f>
        <v>1362200</v>
      </c>
    </row>
    <row r="54" spans="1:33" s="89" customFormat="1" ht="15.75">
      <c r="A54" s="90"/>
      <c r="B54" s="153" t="s">
        <v>247</v>
      </c>
      <c r="C54" s="114" t="s">
        <v>248</v>
      </c>
      <c r="D54" s="114" t="s">
        <v>249</v>
      </c>
      <c r="E54" s="114" t="s">
        <v>325</v>
      </c>
      <c r="F54" s="114" t="s">
        <v>318</v>
      </c>
      <c r="G54" s="91">
        <v>484000</v>
      </c>
      <c r="H54" s="91"/>
      <c r="I54" s="91">
        <v>127000</v>
      </c>
      <c r="J54" s="91">
        <v>5000</v>
      </c>
      <c r="K54" s="91"/>
      <c r="L54" s="91">
        <v>70000</v>
      </c>
      <c r="M54" s="91">
        <v>65000</v>
      </c>
      <c r="N54" s="91"/>
      <c r="O54" s="91">
        <v>45000</v>
      </c>
      <c r="P54" s="91">
        <v>5000</v>
      </c>
      <c r="Q54" s="91"/>
      <c r="R54" s="91"/>
      <c r="S54" s="91"/>
      <c r="T54" s="91"/>
      <c r="U54" s="91"/>
      <c r="V54" s="91"/>
      <c r="W54" s="91"/>
      <c r="X54" s="91"/>
      <c r="Y54" s="91"/>
      <c r="Z54" s="91">
        <v>30000</v>
      </c>
      <c r="AA54" s="91"/>
      <c r="AB54" s="91"/>
      <c r="AC54" s="91"/>
      <c r="AD54" s="91">
        <v>250000</v>
      </c>
      <c r="AE54" s="92"/>
      <c r="AF54" s="87">
        <f>SUM(G54:AD54)</f>
        <v>1081000</v>
      </c>
      <c r="AG54" s="110"/>
    </row>
    <row r="55" spans="1:32" s="89" customFormat="1" ht="15.75">
      <c r="A55" s="84"/>
      <c r="B55" s="152" t="s">
        <v>252</v>
      </c>
      <c r="C55" s="114" t="s">
        <v>248</v>
      </c>
      <c r="D55" s="114" t="s">
        <v>249</v>
      </c>
      <c r="E55" s="114" t="s">
        <v>325</v>
      </c>
      <c r="F55" s="114" t="s">
        <v>318</v>
      </c>
      <c r="G55" s="91">
        <v>146000</v>
      </c>
      <c r="H55" s="91"/>
      <c r="I55" s="91">
        <v>38200</v>
      </c>
      <c r="J55" s="91">
        <v>2000</v>
      </c>
      <c r="K55" s="91"/>
      <c r="L55" s="91"/>
      <c r="M55" s="91"/>
      <c r="N55" s="91"/>
      <c r="O55" s="91">
        <v>5000</v>
      </c>
      <c r="P55" s="91">
        <v>15000</v>
      </c>
      <c r="Q55" s="91"/>
      <c r="R55" s="91"/>
      <c r="S55" s="91"/>
      <c r="T55" s="91"/>
      <c r="U55" s="91"/>
      <c r="V55" s="91"/>
      <c r="W55" s="91"/>
      <c r="X55" s="91"/>
      <c r="Y55" s="91"/>
      <c r="Z55" s="91">
        <v>10000</v>
      </c>
      <c r="AA55" s="91"/>
      <c r="AB55" s="91">
        <v>15000</v>
      </c>
      <c r="AC55" s="91"/>
      <c r="AD55" s="91">
        <v>50000</v>
      </c>
      <c r="AE55" s="92"/>
      <c r="AF55" s="87">
        <f>SUM(G55:AD55)</f>
        <v>281200</v>
      </c>
    </row>
    <row r="56" spans="1:32" s="89" customFormat="1" ht="15.75">
      <c r="A56" s="90"/>
      <c r="B56" s="153"/>
      <c r="C56" s="114"/>
      <c r="D56" s="114"/>
      <c r="E56" s="114"/>
      <c r="F56" s="114"/>
      <c r="G56" s="91"/>
      <c r="H56" s="91"/>
      <c r="I56" s="91"/>
      <c r="J56" s="91"/>
      <c r="K56" s="91"/>
      <c r="L56" s="91"/>
      <c r="M56" s="91"/>
      <c r="N56" s="91"/>
      <c r="O56" s="91"/>
      <c r="P56" s="91"/>
      <c r="Q56" s="91"/>
      <c r="R56" s="91"/>
      <c r="S56" s="91"/>
      <c r="T56" s="91"/>
      <c r="U56" s="91"/>
      <c r="V56" s="91"/>
      <c r="W56" s="91"/>
      <c r="X56" s="91"/>
      <c r="Y56" s="91"/>
      <c r="Z56" s="91"/>
      <c r="AA56" s="91"/>
      <c r="AB56" s="91"/>
      <c r="AC56" s="91"/>
      <c r="AD56" s="91"/>
      <c r="AE56" s="92"/>
      <c r="AF56" s="91"/>
    </row>
    <row r="57" spans="1:33" s="89" customFormat="1" ht="15.75">
      <c r="A57" s="115">
        <v>5</v>
      </c>
      <c r="B57" s="159" t="s">
        <v>256</v>
      </c>
      <c r="C57" s="117" t="s">
        <v>257</v>
      </c>
      <c r="D57" s="117" t="s">
        <v>180</v>
      </c>
      <c r="E57" s="117" t="s">
        <v>181</v>
      </c>
      <c r="F57" s="117" t="s">
        <v>180</v>
      </c>
      <c r="G57" s="97">
        <f aca="true" t="shared" si="10" ref="G57:T57">G59+G60+G58</f>
        <v>0</v>
      </c>
      <c r="H57" s="97">
        <f t="shared" si="10"/>
        <v>0</v>
      </c>
      <c r="I57" s="97">
        <f t="shared" si="10"/>
        <v>0</v>
      </c>
      <c r="J57" s="97">
        <f t="shared" si="10"/>
        <v>0</v>
      </c>
      <c r="K57" s="97">
        <f t="shared" si="10"/>
        <v>0</v>
      </c>
      <c r="L57" s="97">
        <f t="shared" si="10"/>
        <v>0</v>
      </c>
      <c r="M57" s="97">
        <f t="shared" si="10"/>
        <v>0</v>
      </c>
      <c r="N57" s="97">
        <f t="shared" si="10"/>
        <v>0</v>
      </c>
      <c r="O57" s="97">
        <f t="shared" si="10"/>
        <v>0</v>
      </c>
      <c r="P57" s="97">
        <f t="shared" si="10"/>
        <v>0</v>
      </c>
      <c r="Q57" s="97">
        <f t="shared" si="10"/>
        <v>0</v>
      </c>
      <c r="R57" s="97">
        <f t="shared" si="10"/>
        <v>0</v>
      </c>
      <c r="S57" s="97">
        <f t="shared" si="10"/>
        <v>0</v>
      </c>
      <c r="T57" s="97">
        <f t="shared" si="10"/>
        <v>0</v>
      </c>
      <c r="U57" s="97">
        <f>U58+U61</f>
        <v>54000</v>
      </c>
      <c r="V57" s="97">
        <f aca="true" t="shared" si="11" ref="V57:AD57">V59+V60+V58</f>
        <v>0</v>
      </c>
      <c r="W57" s="97">
        <f t="shared" si="11"/>
        <v>0</v>
      </c>
      <c r="X57" s="97">
        <f t="shared" si="11"/>
        <v>0</v>
      </c>
      <c r="Y57" s="97">
        <f t="shared" si="11"/>
        <v>0</v>
      </c>
      <c r="Z57" s="97">
        <f t="shared" si="11"/>
        <v>0</v>
      </c>
      <c r="AA57" s="97">
        <f t="shared" si="11"/>
        <v>0</v>
      </c>
      <c r="AB57" s="97">
        <f t="shared" si="11"/>
        <v>0</v>
      </c>
      <c r="AC57" s="97">
        <f t="shared" si="11"/>
        <v>0</v>
      </c>
      <c r="AD57" s="97">
        <f t="shared" si="11"/>
        <v>0</v>
      </c>
      <c r="AE57" s="92"/>
      <c r="AF57" s="97">
        <f aca="true" t="shared" si="12" ref="AF57:AF66">SUM(G57:AD57)</f>
        <v>54000</v>
      </c>
      <c r="AG57" s="110">
        <f>SUM(AF58:AF61)</f>
        <v>54000</v>
      </c>
    </row>
    <row r="58" spans="1:33" s="89" customFormat="1" ht="31.5">
      <c r="A58" s="90"/>
      <c r="B58" s="93" t="s">
        <v>326</v>
      </c>
      <c r="C58" s="114" t="s">
        <v>327</v>
      </c>
      <c r="D58" s="114" t="s">
        <v>249</v>
      </c>
      <c r="E58" s="114" t="s">
        <v>328</v>
      </c>
      <c r="F58" s="114" t="s">
        <v>329</v>
      </c>
      <c r="G58" s="91"/>
      <c r="H58" s="91"/>
      <c r="I58" s="91"/>
      <c r="J58" s="91"/>
      <c r="K58" s="91"/>
      <c r="L58" s="91"/>
      <c r="M58" s="91"/>
      <c r="N58" s="91"/>
      <c r="O58" s="91"/>
      <c r="P58" s="91"/>
      <c r="Q58" s="91"/>
      <c r="R58" s="91"/>
      <c r="S58" s="91"/>
      <c r="T58" s="91"/>
      <c r="U58" s="91">
        <v>4000</v>
      </c>
      <c r="V58" s="91"/>
      <c r="W58" s="91"/>
      <c r="X58" s="91"/>
      <c r="Y58" s="91"/>
      <c r="Z58" s="91"/>
      <c r="AA58" s="91"/>
      <c r="AB58" s="91"/>
      <c r="AC58" s="91"/>
      <c r="AD58" s="91"/>
      <c r="AE58" s="92"/>
      <c r="AF58" s="87">
        <f t="shared" si="12"/>
        <v>4000</v>
      </c>
      <c r="AG58" s="110"/>
    </row>
    <row r="59" spans="1:32" s="89" customFormat="1" ht="15.75" hidden="1">
      <c r="A59" s="90"/>
      <c r="B59" s="153" t="s">
        <v>330</v>
      </c>
      <c r="C59" s="114" t="s">
        <v>259</v>
      </c>
      <c r="D59" s="114" t="s">
        <v>249</v>
      </c>
      <c r="E59" s="114" t="s">
        <v>331</v>
      </c>
      <c r="F59" s="114" t="s">
        <v>332</v>
      </c>
      <c r="G59" s="91"/>
      <c r="H59" s="91"/>
      <c r="I59" s="91"/>
      <c r="J59" s="91"/>
      <c r="K59" s="91"/>
      <c r="L59" s="91"/>
      <c r="M59" s="91"/>
      <c r="N59" s="91"/>
      <c r="O59" s="91"/>
      <c r="P59" s="91"/>
      <c r="Q59" s="91"/>
      <c r="R59" s="91"/>
      <c r="S59" s="91"/>
      <c r="T59" s="91"/>
      <c r="U59" s="91"/>
      <c r="V59" s="91"/>
      <c r="W59" s="91"/>
      <c r="X59" s="91"/>
      <c r="Y59" s="91"/>
      <c r="Z59" s="91"/>
      <c r="AA59" s="91"/>
      <c r="AB59" s="91"/>
      <c r="AC59" s="91"/>
      <c r="AD59" s="91"/>
      <c r="AE59" s="92"/>
      <c r="AF59" s="87">
        <f t="shared" si="12"/>
        <v>0</v>
      </c>
    </row>
    <row r="60" spans="1:32" s="89" customFormat="1" ht="15.75" hidden="1">
      <c r="A60" s="90"/>
      <c r="B60" s="153" t="s">
        <v>333</v>
      </c>
      <c r="C60" s="114" t="s">
        <v>259</v>
      </c>
      <c r="D60" s="114" t="s">
        <v>249</v>
      </c>
      <c r="E60" s="114" t="s">
        <v>334</v>
      </c>
      <c r="F60" s="114" t="s">
        <v>335</v>
      </c>
      <c r="G60" s="91"/>
      <c r="H60" s="91"/>
      <c r="I60" s="91"/>
      <c r="J60" s="91"/>
      <c r="K60" s="91"/>
      <c r="L60" s="91"/>
      <c r="M60" s="91"/>
      <c r="N60" s="91"/>
      <c r="O60" s="91"/>
      <c r="P60" s="91"/>
      <c r="Q60" s="91"/>
      <c r="R60" s="91"/>
      <c r="S60" s="91"/>
      <c r="T60" s="91"/>
      <c r="U60" s="91"/>
      <c r="V60" s="91"/>
      <c r="W60" s="91"/>
      <c r="X60" s="91"/>
      <c r="Y60" s="91"/>
      <c r="Z60" s="91"/>
      <c r="AA60" s="91"/>
      <c r="AB60" s="91"/>
      <c r="AC60" s="91"/>
      <c r="AD60" s="91"/>
      <c r="AE60" s="92"/>
      <c r="AF60" s="87">
        <f t="shared" si="12"/>
        <v>0</v>
      </c>
    </row>
    <row r="61" spans="1:32" s="89" customFormat="1" ht="15.75">
      <c r="A61" s="90"/>
      <c r="B61" s="153" t="s">
        <v>336</v>
      </c>
      <c r="C61" s="114" t="s">
        <v>259</v>
      </c>
      <c r="D61" s="114" t="s">
        <v>249</v>
      </c>
      <c r="E61" s="114" t="s">
        <v>272</v>
      </c>
      <c r="F61" s="114" t="s">
        <v>335</v>
      </c>
      <c r="G61" s="91"/>
      <c r="H61" s="91"/>
      <c r="I61" s="91"/>
      <c r="J61" s="91"/>
      <c r="K61" s="91"/>
      <c r="L61" s="91"/>
      <c r="M61" s="91"/>
      <c r="N61" s="91"/>
      <c r="O61" s="91"/>
      <c r="P61" s="91"/>
      <c r="Q61" s="91"/>
      <c r="R61" s="91"/>
      <c r="S61" s="91"/>
      <c r="T61" s="91"/>
      <c r="U61" s="91">
        <v>50000</v>
      </c>
      <c r="V61" s="91"/>
      <c r="W61" s="91"/>
      <c r="X61" s="91"/>
      <c r="Y61" s="91"/>
      <c r="Z61" s="91"/>
      <c r="AA61" s="91"/>
      <c r="AB61" s="91"/>
      <c r="AC61" s="91"/>
      <c r="AD61" s="91"/>
      <c r="AE61" s="92"/>
      <c r="AF61" s="87">
        <f t="shared" si="12"/>
        <v>50000</v>
      </c>
    </row>
    <row r="62" spans="1:33" s="89" customFormat="1" ht="15.75">
      <c r="A62" s="115">
        <v>6</v>
      </c>
      <c r="B62" s="159" t="s">
        <v>337</v>
      </c>
      <c r="C62" s="117" t="s">
        <v>263</v>
      </c>
      <c r="D62" s="117" t="s">
        <v>180</v>
      </c>
      <c r="E62" s="117" t="s">
        <v>181</v>
      </c>
      <c r="F62" s="117" t="s">
        <v>180</v>
      </c>
      <c r="G62" s="97">
        <f aca="true" t="shared" si="13" ref="G62:AD62">SUM(G63:G66)</f>
        <v>0</v>
      </c>
      <c r="H62" s="97">
        <f t="shared" si="13"/>
        <v>0</v>
      </c>
      <c r="I62" s="97">
        <f t="shared" si="13"/>
        <v>0</v>
      </c>
      <c r="J62" s="97">
        <f t="shared" si="13"/>
        <v>0</v>
      </c>
      <c r="K62" s="97">
        <f t="shared" si="13"/>
        <v>0</v>
      </c>
      <c r="L62" s="97">
        <f t="shared" si="13"/>
        <v>0</v>
      </c>
      <c r="M62" s="97">
        <f t="shared" si="13"/>
        <v>0</v>
      </c>
      <c r="N62" s="97">
        <f t="shared" si="13"/>
        <v>0</v>
      </c>
      <c r="O62" s="97">
        <f t="shared" si="13"/>
        <v>0</v>
      </c>
      <c r="P62" s="97">
        <f t="shared" si="13"/>
        <v>0</v>
      </c>
      <c r="Q62" s="97">
        <f t="shared" si="13"/>
        <v>0</v>
      </c>
      <c r="R62" s="97">
        <f t="shared" si="13"/>
        <v>0</v>
      </c>
      <c r="S62" s="97">
        <f t="shared" si="13"/>
        <v>0</v>
      </c>
      <c r="T62" s="97">
        <f t="shared" si="13"/>
        <v>330666000</v>
      </c>
      <c r="U62" s="97">
        <f t="shared" si="13"/>
        <v>0</v>
      </c>
      <c r="V62" s="97">
        <f t="shared" si="13"/>
        <v>0</v>
      </c>
      <c r="W62" s="97">
        <f t="shared" si="13"/>
        <v>0</v>
      </c>
      <c r="X62" s="97">
        <f t="shared" si="13"/>
        <v>0</v>
      </c>
      <c r="Y62" s="97">
        <f t="shared" si="13"/>
        <v>0</v>
      </c>
      <c r="Z62" s="97">
        <f t="shared" si="13"/>
        <v>0</v>
      </c>
      <c r="AA62" s="97">
        <f t="shared" si="13"/>
        <v>0</v>
      </c>
      <c r="AB62" s="97">
        <f t="shared" si="13"/>
        <v>0</v>
      </c>
      <c r="AC62" s="97">
        <f t="shared" si="13"/>
        <v>0</v>
      </c>
      <c r="AD62" s="97">
        <f t="shared" si="13"/>
        <v>0</v>
      </c>
      <c r="AE62" s="92"/>
      <c r="AF62" s="97">
        <f t="shared" si="12"/>
        <v>330666000</v>
      </c>
      <c r="AG62" s="110">
        <f>SUM(AF63:AF66)</f>
        <v>330666000</v>
      </c>
    </row>
    <row r="63" spans="1:32" s="89" customFormat="1" ht="47.25">
      <c r="A63" s="90"/>
      <c r="B63" s="93" t="s">
        <v>338</v>
      </c>
      <c r="C63" s="114" t="s">
        <v>339</v>
      </c>
      <c r="D63" s="114" t="s">
        <v>184</v>
      </c>
      <c r="E63" s="114" t="s">
        <v>340</v>
      </c>
      <c r="F63" s="114" t="s">
        <v>341</v>
      </c>
      <c r="G63" s="91"/>
      <c r="H63" s="91"/>
      <c r="I63" s="91"/>
      <c r="J63" s="91"/>
      <c r="K63" s="91"/>
      <c r="L63" s="91"/>
      <c r="M63" s="91"/>
      <c r="N63" s="91"/>
      <c r="O63" s="91"/>
      <c r="P63" s="91"/>
      <c r="Q63" s="91"/>
      <c r="R63" s="91"/>
      <c r="S63" s="91"/>
      <c r="T63" s="91">
        <f>'Прилож 3'!G26*1000</f>
        <v>330370000</v>
      </c>
      <c r="U63" s="91"/>
      <c r="V63" s="91"/>
      <c r="W63" s="91"/>
      <c r="X63" s="91"/>
      <c r="Y63" s="91"/>
      <c r="Z63" s="91"/>
      <c r="AA63" s="91"/>
      <c r="AB63" s="91"/>
      <c r="AC63" s="91"/>
      <c r="AD63" s="91"/>
      <c r="AE63" s="92"/>
      <c r="AF63" s="87">
        <f t="shared" si="12"/>
        <v>330370000</v>
      </c>
    </row>
    <row r="64" spans="1:32" s="89" customFormat="1" ht="31.5">
      <c r="A64" s="90"/>
      <c r="B64" s="93" t="s">
        <v>342</v>
      </c>
      <c r="C64" s="114" t="s">
        <v>339</v>
      </c>
      <c r="D64" s="114" t="s">
        <v>184</v>
      </c>
      <c r="E64" s="114" t="s">
        <v>343</v>
      </c>
      <c r="F64" s="114" t="s">
        <v>344</v>
      </c>
      <c r="G64" s="91"/>
      <c r="H64" s="91"/>
      <c r="I64" s="91"/>
      <c r="J64" s="91"/>
      <c r="K64" s="91"/>
      <c r="L64" s="91"/>
      <c r="M64" s="91"/>
      <c r="N64" s="91"/>
      <c r="O64" s="91"/>
      <c r="P64" s="91"/>
      <c r="Q64" s="91"/>
      <c r="R64" s="91"/>
      <c r="S64" s="91"/>
      <c r="T64" s="91">
        <v>177600</v>
      </c>
      <c r="U64" s="91"/>
      <c r="V64" s="91"/>
      <c r="W64" s="91"/>
      <c r="X64" s="91"/>
      <c r="Y64" s="91"/>
      <c r="Z64" s="91"/>
      <c r="AA64" s="91"/>
      <c r="AB64" s="91"/>
      <c r="AC64" s="91"/>
      <c r="AD64" s="91"/>
      <c r="AE64" s="92"/>
      <c r="AF64" s="87">
        <f t="shared" si="12"/>
        <v>177600</v>
      </c>
    </row>
    <row r="65" spans="1:32" s="89" customFormat="1" ht="31.5">
      <c r="A65" s="90"/>
      <c r="B65" s="93" t="s">
        <v>345</v>
      </c>
      <c r="C65" s="114" t="s">
        <v>339</v>
      </c>
      <c r="D65" s="114" t="s">
        <v>184</v>
      </c>
      <c r="E65" s="114" t="s">
        <v>343</v>
      </c>
      <c r="F65" s="114" t="s">
        <v>344</v>
      </c>
      <c r="G65" s="91"/>
      <c r="H65" s="91"/>
      <c r="I65" s="91"/>
      <c r="J65" s="91"/>
      <c r="K65" s="91"/>
      <c r="L65" s="91"/>
      <c r="M65" s="91"/>
      <c r="N65" s="91"/>
      <c r="O65" s="91"/>
      <c r="P65" s="91"/>
      <c r="Q65" s="91"/>
      <c r="R65" s="91"/>
      <c r="S65" s="91"/>
      <c r="T65" s="91">
        <v>118400</v>
      </c>
      <c r="U65" s="91"/>
      <c r="V65" s="91"/>
      <c r="W65" s="91"/>
      <c r="X65" s="91"/>
      <c r="Y65" s="91"/>
      <c r="Z65" s="91"/>
      <c r="AA65" s="91"/>
      <c r="AB65" s="91"/>
      <c r="AC65" s="91"/>
      <c r="AD65" s="91"/>
      <c r="AE65" s="92"/>
      <c r="AF65" s="87">
        <f t="shared" si="12"/>
        <v>118400</v>
      </c>
    </row>
    <row r="66" spans="1:32" s="89" customFormat="1" ht="31.5">
      <c r="A66" s="90"/>
      <c r="B66" s="93" t="s">
        <v>346</v>
      </c>
      <c r="C66" s="114" t="s">
        <v>339</v>
      </c>
      <c r="D66" s="114" t="s">
        <v>184</v>
      </c>
      <c r="E66" s="114" t="s">
        <v>347</v>
      </c>
      <c r="F66" s="114" t="s">
        <v>261</v>
      </c>
      <c r="G66" s="91"/>
      <c r="H66" s="91"/>
      <c r="I66" s="91"/>
      <c r="J66" s="91"/>
      <c r="K66" s="91"/>
      <c r="L66" s="91"/>
      <c r="M66" s="91"/>
      <c r="N66" s="91"/>
      <c r="O66" s="91"/>
      <c r="P66" s="91"/>
      <c r="Q66" s="91"/>
      <c r="R66" s="91"/>
      <c r="S66" s="91"/>
      <c r="T66" s="91" t="str">
        <f>"#REF!*1000"</f>
        <v>#REF!*1000</v>
      </c>
      <c r="U66" s="91"/>
      <c r="V66" s="91"/>
      <c r="W66" s="91"/>
      <c r="X66" s="91"/>
      <c r="Y66" s="91"/>
      <c r="Z66" s="91"/>
      <c r="AA66" s="91"/>
      <c r="AB66" s="91"/>
      <c r="AC66" s="91"/>
      <c r="AD66" s="91"/>
      <c r="AE66" s="92"/>
      <c r="AF66" s="87">
        <f t="shared" si="12"/>
        <v>0</v>
      </c>
    </row>
    <row r="67" spans="1:34" s="12" customFormat="1" ht="15.75">
      <c r="A67" s="94"/>
      <c r="B67" s="119" t="s">
        <v>274</v>
      </c>
      <c r="C67" s="120"/>
      <c r="D67" s="120"/>
      <c r="E67" s="120"/>
      <c r="F67" s="121"/>
      <c r="G67" s="104">
        <f aca="true" t="shared" si="14" ref="G67:AD67">G18+G24+G40+G53+G57+G49+G28+G62+G35</f>
        <v>1167000</v>
      </c>
      <c r="H67" s="104">
        <f t="shared" si="14"/>
        <v>0</v>
      </c>
      <c r="I67" s="104">
        <f t="shared" si="14"/>
        <v>305400</v>
      </c>
      <c r="J67" s="104">
        <f t="shared" si="14"/>
        <v>53000</v>
      </c>
      <c r="K67" s="104">
        <f t="shared" si="14"/>
        <v>3100</v>
      </c>
      <c r="L67" s="104">
        <f t="shared" si="14"/>
        <v>130000</v>
      </c>
      <c r="M67" s="104">
        <f t="shared" si="14"/>
        <v>85000</v>
      </c>
      <c r="N67" s="104">
        <f t="shared" si="14"/>
        <v>0</v>
      </c>
      <c r="O67" s="104">
        <f t="shared" si="14"/>
        <v>167557</v>
      </c>
      <c r="P67" s="104">
        <f t="shared" si="14"/>
        <v>239043</v>
      </c>
      <c r="Q67" s="104">
        <f t="shared" si="14"/>
        <v>28100</v>
      </c>
      <c r="R67" s="104">
        <f t="shared" si="14"/>
        <v>2630000</v>
      </c>
      <c r="S67" s="104">
        <f t="shared" si="14"/>
        <v>340000</v>
      </c>
      <c r="T67" s="104">
        <f t="shared" si="14"/>
        <v>330666000</v>
      </c>
      <c r="U67" s="104">
        <f t="shared" si="14"/>
        <v>65000</v>
      </c>
      <c r="V67" s="104">
        <f t="shared" si="14"/>
        <v>0</v>
      </c>
      <c r="W67" s="104">
        <f t="shared" si="14"/>
        <v>50000</v>
      </c>
      <c r="X67" s="104">
        <f t="shared" si="14"/>
        <v>0</v>
      </c>
      <c r="Y67" s="104">
        <f t="shared" si="14"/>
        <v>0</v>
      </c>
      <c r="Z67" s="104">
        <f t="shared" si="14"/>
        <v>40000</v>
      </c>
      <c r="AA67" s="104">
        <f t="shared" si="14"/>
        <v>0</v>
      </c>
      <c r="AB67" s="104">
        <f t="shared" si="14"/>
        <v>135000</v>
      </c>
      <c r="AC67" s="104">
        <f t="shared" si="14"/>
        <v>11800</v>
      </c>
      <c r="AD67" s="104">
        <f t="shared" si="14"/>
        <v>680000</v>
      </c>
      <c r="AE67" s="104" t="str">
        <f>"#REF!+AE40+AE18"</f>
        <v>#REF!+AE40+AE18</v>
      </c>
      <c r="AF67" s="104">
        <f>AF40+AF18+AF35+AF28+AF24+AF53+AF57+AF49+AF62</f>
        <v>336796000</v>
      </c>
      <c r="AG67" s="122">
        <f>SUM(AG18:AG66)</f>
        <v>336796000</v>
      </c>
      <c r="AH67" s="98">
        <f>SUM(G67:AD67)</f>
        <v>336796000</v>
      </c>
    </row>
    <row r="68" spans="1:46" ht="15.75">
      <c r="A68" s="123"/>
      <c r="B68" s="124"/>
      <c r="C68" s="125"/>
      <c r="D68" s="125"/>
      <c r="E68" s="125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6"/>
      <c r="W68" s="126"/>
      <c r="X68" s="126"/>
      <c r="Y68" s="126"/>
      <c r="Z68" s="126"/>
      <c r="AA68" s="126"/>
      <c r="AB68" s="126"/>
      <c r="AC68" s="126"/>
      <c r="AD68" s="126"/>
      <c r="AE68" s="125"/>
      <c r="AF68" s="126"/>
      <c r="AG68" s="89"/>
      <c r="AH68" s="89"/>
      <c r="AI68" s="89"/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</row>
    <row r="69" spans="1:46" ht="15.75">
      <c r="A69" s="127"/>
      <c r="B69" s="128"/>
      <c r="C69" s="129"/>
      <c r="D69" s="129"/>
      <c r="E69" s="129"/>
      <c r="F69" s="130"/>
      <c r="G69" s="130"/>
      <c r="H69" s="130"/>
      <c r="I69" s="130"/>
      <c r="J69" s="130"/>
      <c r="K69" s="130"/>
      <c r="L69" s="130"/>
      <c r="M69" s="130"/>
      <c r="N69" s="130"/>
      <c r="O69" s="130"/>
      <c r="P69" s="130"/>
      <c r="Q69" s="130"/>
      <c r="R69" s="130"/>
      <c r="S69" s="130"/>
      <c r="T69" s="130"/>
      <c r="U69" s="130"/>
      <c r="V69" s="130"/>
      <c r="W69" s="130"/>
      <c r="X69" s="130"/>
      <c r="Y69" s="130"/>
      <c r="Z69" s="130"/>
      <c r="AA69" s="130"/>
      <c r="AB69" s="130"/>
      <c r="AC69" s="130"/>
      <c r="AD69" s="130"/>
      <c r="AE69" s="129"/>
      <c r="AF69" s="130"/>
      <c r="AG69" s="132"/>
      <c r="AH69" s="132"/>
      <c r="AI69" s="132"/>
      <c r="AJ69" s="132"/>
      <c r="AK69" s="132"/>
      <c r="AL69" s="132"/>
      <c r="AM69" s="132"/>
      <c r="AN69" s="89"/>
      <c r="AO69" s="89"/>
      <c r="AP69" s="89"/>
      <c r="AQ69" s="89"/>
      <c r="AR69" s="89"/>
      <c r="AS69" s="89"/>
      <c r="AT69" s="89"/>
    </row>
    <row r="70" spans="1:46" ht="15.75">
      <c r="A70" s="127"/>
      <c r="B70" s="128"/>
      <c r="C70" s="129"/>
      <c r="D70" s="129"/>
      <c r="E70" s="129"/>
      <c r="F70" s="130"/>
      <c r="G70" s="131"/>
      <c r="H70" s="130"/>
      <c r="I70" s="130"/>
      <c r="J70" s="130"/>
      <c r="K70" s="130"/>
      <c r="L70" s="130"/>
      <c r="M70" s="130"/>
      <c r="N70" s="130"/>
      <c r="O70" s="130"/>
      <c r="P70" s="130"/>
      <c r="Q70" s="130"/>
      <c r="R70" s="130"/>
      <c r="S70" s="130"/>
      <c r="T70" s="130"/>
      <c r="U70" s="130"/>
      <c r="V70" s="130"/>
      <c r="W70" s="130"/>
      <c r="X70" s="130"/>
      <c r="Y70" s="130"/>
      <c r="Z70" s="130"/>
      <c r="AA70" s="130"/>
      <c r="AB70" s="130"/>
      <c r="AC70" s="130"/>
      <c r="AD70" s="130"/>
      <c r="AE70" s="129"/>
      <c r="AF70" s="130"/>
      <c r="AG70" s="132"/>
      <c r="AH70" s="132"/>
      <c r="AI70" s="132"/>
      <c r="AJ70" s="132"/>
      <c r="AK70" s="132"/>
      <c r="AL70" s="132"/>
      <c r="AM70" s="132"/>
      <c r="AN70" s="89"/>
      <c r="AO70" s="89"/>
      <c r="AP70" s="89"/>
      <c r="AQ70" s="89"/>
      <c r="AR70" s="89"/>
      <c r="AS70" s="89"/>
      <c r="AT70" s="89"/>
    </row>
    <row r="71" spans="1:46" ht="15.75">
      <c r="A71" s="127"/>
      <c r="B71" s="129"/>
      <c r="C71" s="129"/>
      <c r="D71" s="129"/>
      <c r="E71" s="129"/>
      <c r="F71" s="130"/>
      <c r="G71" s="130"/>
      <c r="H71" s="130"/>
      <c r="I71" s="130"/>
      <c r="J71" s="130"/>
      <c r="K71" s="130"/>
      <c r="L71" s="130"/>
      <c r="M71" s="130"/>
      <c r="N71" s="130"/>
      <c r="O71" s="130"/>
      <c r="P71" s="130"/>
      <c r="Q71" s="130"/>
      <c r="R71" s="130"/>
      <c r="S71" s="130"/>
      <c r="T71" s="130"/>
      <c r="U71" s="130"/>
      <c r="V71" s="130"/>
      <c r="W71" s="130"/>
      <c r="X71" s="130"/>
      <c r="Y71" s="130"/>
      <c r="Z71" s="130"/>
      <c r="AA71" s="130"/>
      <c r="AB71" s="130"/>
      <c r="AC71" s="130"/>
      <c r="AD71" s="130"/>
      <c r="AE71" s="129"/>
      <c r="AF71" s="130"/>
      <c r="AG71" s="132"/>
      <c r="AH71" s="132"/>
      <c r="AI71" s="132"/>
      <c r="AJ71" s="132"/>
      <c r="AK71" s="132"/>
      <c r="AL71" s="132"/>
      <c r="AM71" s="132"/>
      <c r="AN71" s="89"/>
      <c r="AO71" s="89"/>
      <c r="AP71" s="89"/>
      <c r="AQ71" s="89"/>
      <c r="AR71" s="89"/>
      <c r="AS71" s="89"/>
      <c r="AT71" s="89"/>
    </row>
    <row r="72" spans="1:46" ht="18.75">
      <c r="A72" s="182"/>
      <c r="B72" s="182"/>
      <c r="C72" s="182"/>
      <c r="D72" s="182"/>
      <c r="E72" s="182"/>
      <c r="F72" s="182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  <c r="V72" s="182"/>
      <c r="W72" s="182"/>
      <c r="X72" s="182"/>
      <c r="Y72" s="182"/>
      <c r="Z72" s="182"/>
      <c r="AA72" s="182"/>
      <c r="AB72" s="182"/>
      <c r="AC72" s="182"/>
      <c r="AD72" s="182"/>
      <c r="AE72" s="182"/>
      <c r="AF72" s="182"/>
      <c r="AG72" s="89"/>
      <c r="AH72" s="89"/>
      <c r="AI72" s="89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</row>
    <row r="73" spans="1:46" s="12" customFormat="1" ht="15.75">
      <c r="A73" s="133"/>
      <c r="B73" s="134"/>
      <c r="C73" s="135"/>
      <c r="D73" s="135"/>
      <c r="E73" s="135"/>
      <c r="F73" s="135"/>
      <c r="G73" s="135"/>
      <c r="H73" s="135"/>
      <c r="I73" s="135"/>
      <c r="J73" s="135"/>
      <c r="K73" s="135"/>
      <c r="L73" s="135"/>
      <c r="M73" s="135"/>
      <c r="N73" s="135"/>
      <c r="O73" s="135"/>
      <c r="P73" s="135"/>
      <c r="Q73" s="135"/>
      <c r="R73" s="135"/>
      <c r="S73" s="135"/>
      <c r="T73" s="135"/>
      <c r="U73" s="135"/>
      <c r="V73" s="135"/>
      <c r="W73" s="135"/>
      <c r="X73" s="135"/>
      <c r="Y73" s="135"/>
      <c r="Z73" s="135"/>
      <c r="AA73" s="135"/>
      <c r="AB73" s="135"/>
      <c r="AC73" s="135"/>
      <c r="AD73" s="135"/>
      <c r="AE73" s="134"/>
      <c r="AF73" s="135"/>
      <c r="AG73" s="89"/>
      <c r="AH73" s="89"/>
      <c r="AI73" s="89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</row>
    <row r="74" spans="1:46" ht="15.75">
      <c r="A74" s="133"/>
      <c r="B74" s="134"/>
      <c r="C74" s="135"/>
      <c r="D74" s="135"/>
      <c r="E74" s="135"/>
      <c r="F74" s="135"/>
      <c r="G74" s="135"/>
      <c r="H74" s="135"/>
      <c r="I74" s="135"/>
      <c r="J74" s="135"/>
      <c r="K74" s="135"/>
      <c r="L74" s="135"/>
      <c r="M74" s="135"/>
      <c r="N74" s="135"/>
      <c r="O74" s="135"/>
      <c r="P74" s="135"/>
      <c r="Q74" s="135"/>
      <c r="R74" s="135"/>
      <c r="S74" s="135"/>
      <c r="T74" s="135"/>
      <c r="U74" s="135"/>
      <c r="V74" s="135"/>
      <c r="W74" s="135"/>
      <c r="X74" s="135"/>
      <c r="Y74" s="135"/>
      <c r="Z74" s="135"/>
      <c r="AA74" s="135"/>
      <c r="AB74" s="135"/>
      <c r="AC74" s="135"/>
      <c r="AD74" s="135"/>
      <c r="AE74" s="134"/>
      <c r="AF74" s="135"/>
      <c r="AG74" s="89"/>
      <c r="AH74" s="89"/>
      <c r="AI74" s="8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</row>
    <row r="75" spans="1:46" ht="15.75">
      <c r="A75" s="133"/>
      <c r="B75" s="136"/>
      <c r="C75" s="135"/>
      <c r="D75" s="135"/>
      <c r="E75" s="135"/>
      <c r="F75" s="135"/>
      <c r="G75" s="135"/>
      <c r="H75" s="135"/>
      <c r="I75" s="135"/>
      <c r="J75" s="135"/>
      <c r="K75" s="135"/>
      <c r="L75" s="135"/>
      <c r="M75" s="135"/>
      <c r="N75" s="135"/>
      <c r="O75" s="135"/>
      <c r="P75" s="135"/>
      <c r="Q75" s="135"/>
      <c r="R75" s="135"/>
      <c r="S75" s="135"/>
      <c r="T75" s="135"/>
      <c r="U75" s="135"/>
      <c r="V75" s="135"/>
      <c r="W75" s="135"/>
      <c r="X75" s="135"/>
      <c r="Y75" s="135"/>
      <c r="Z75" s="135"/>
      <c r="AA75" s="135"/>
      <c r="AB75" s="135"/>
      <c r="AC75" s="135"/>
      <c r="AD75" s="135"/>
      <c r="AE75" s="134"/>
      <c r="AF75" s="135"/>
      <c r="AG75" s="89"/>
      <c r="AH75" s="89"/>
      <c r="AI75" s="89"/>
      <c r="AJ75" s="89"/>
      <c r="AK75" s="89"/>
      <c r="AL75" s="89"/>
      <c r="AM75" s="89"/>
      <c r="AN75" s="89"/>
      <c r="AO75" s="89"/>
      <c r="AP75" s="89"/>
      <c r="AQ75" s="89"/>
      <c r="AR75" s="89"/>
      <c r="AS75" s="89"/>
      <c r="AT75" s="89"/>
    </row>
    <row r="76" spans="1:46" ht="46.5" customHeight="1">
      <c r="A76" s="133"/>
      <c r="B76" s="136"/>
      <c r="C76" s="135"/>
      <c r="D76" s="135"/>
      <c r="E76" s="137"/>
      <c r="F76" s="135"/>
      <c r="G76" s="135"/>
      <c r="H76" s="135"/>
      <c r="I76" s="135"/>
      <c r="J76" s="135"/>
      <c r="K76" s="135"/>
      <c r="L76" s="135"/>
      <c r="M76" s="135"/>
      <c r="N76" s="135"/>
      <c r="O76" s="135"/>
      <c r="P76" s="135"/>
      <c r="Q76" s="135"/>
      <c r="R76" s="135"/>
      <c r="S76" s="135"/>
      <c r="T76" s="135"/>
      <c r="U76" s="135"/>
      <c r="V76" s="135"/>
      <c r="W76" s="135"/>
      <c r="X76" s="135"/>
      <c r="Y76" s="135"/>
      <c r="Z76" s="135"/>
      <c r="AA76" s="135"/>
      <c r="AB76" s="135"/>
      <c r="AC76" s="135"/>
      <c r="AD76" s="135"/>
      <c r="AE76" s="134"/>
      <c r="AF76" s="135"/>
      <c r="AG76" s="89"/>
      <c r="AH76" s="89"/>
      <c r="AI76" s="89"/>
      <c r="AJ76" s="89"/>
      <c r="AK76" s="89"/>
      <c r="AL76" s="89"/>
      <c r="AM76" s="89"/>
      <c r="AN76" s="89"/>
      <c r="AO76" s="89"/>
      <c r="AP76" s="89"/>
      <c r="AQ76" s="89"/>
      <c r="AR76" s="89"/>
      <c r="AS76" s="89"/>
      <c r="AT76" s="89"/>
    </row>
    <row r="77" spans="1:46" ht="15.75">
      <c r="A77" s="133"/>
      <c r="B77" s="136"/>
      <c r="C77" s="135"/>
      <c r="D77" s="135"/>
      <c r="E77" s="137"/>
      <c r="F77" s="135"/>
      <c r="G77" s="135"/>
      <c r="H77" s="135"/>
      <c r="I77" s="135"/>
      <c r="J77" s="135"/>
      <c r="K77" s="135"/>
      <c r="L77" s="135"/>
      <c r="M77" s="135"/>
      <c r="N77" s="135"/>
      <c r="O77" s="135"/>
      <c r="P77" s="135"/>
      <c r="Q77" s="135"/>
      <c r="R77" s="135"/>
      <c r="S77" s="135"/>
      <c r="T77" s="135"/>
      <c r="U77" s="135"/>
      <c r="V77" s="135"/>
      <c r="W77" s="135"/>
      <c r="X77" s="135"/>
      <c r="Y77" s="135"/>
      <c r="Z77" s="135"/>
      <c r="AA77" s="135"/>
      <c r="AB77" s="135"/>
      <c r="AC77" s="135"/>
      <c r="AD77" s="135"/>
      <c r="AE77" s="134"/>
      <c r="AF77" s="135"/>
      <c r="AG77" s="89"/>
      <c r="AH77" s="89"/>
      <c r="AI77" s="89"/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</row>
    <row r="78" spans="1:46" ht="15.75">
      <c r="A78" s="183"/>
      <c r="B78" s="183"/>
      <c r="C78" s="134"/>
      <c r="D78" s="134"/>
      <c r="E78" s="138"/>
      <c r="F78" s="135"/>
      <c r="G78" s="135"/>
      <c r="H78" s="135"/>
      <c r="I78" s="135"/>
      <c r="J78" s="135"/>
      <c r="K78" s="135"/>
      <c r="L78" s="135"/>
      <c r="M78" s="135"/>
      <c r="N78" s="135"/>
      <c r="O78" s="135"/>
      <c r="P78" s="135"/>
      <c r="Q78" s="135"/>
      <c r="R78" s="135"/>
      <c r="S78" s="135"/>
      <c r="T78" s="135"/>
      <c r="U78" s="135"/>
      <c r="V78" s="135"/>
      <c r="W78" s="135"/>
      <c r="X78" s="135"/>
      <c r="Y78" s="135"/>
      <c r="Z78" s="135"/>
      <c r="AA78" s="135"/>
      <c r="AB78" s="135"/>
      <c r="AC78" s="135"/>
      <c r="AD78" s="135"/>
      <c r="AE78" s="134"/>
      <c r="AF78" s="135"/>
      <c r="AG78" s="89"/>
      <c r="AH78" s="89"/>
      <c r="AI78" s="89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</row>
    <row r="79" spans="1:46" ht="15.75">
      <c r="A79" s="139"/>
      <c r="B79" s="140"/>
      <c r="C79" s="140"/>
      <c r="D79" s="140"/>
      <c r="E79" s="141"/>
      <c r="F79" s="142"/>
      <c r="G79" s="142"/>
      <c r="H79" s="142"/>
      <c r="I79" s="142"/>
      <c r="J79" s="142"/>
      <c r="K79" s="142"/>
      <c r="L79" s="142"/>
      <c r="M79" s="142"/>
      <c r="N79" s="142"/>
      <c r="O79" s="142"/>
      <c r="P79" s="142"/>
      <c r="Q79" s="142"/>
      <c r="R79" s="142"/>
      <c r="S79" s="142"/>
      <c r="T79" s="142"/>
      <c r="U79" s="142"/>
      <c r="V79" s="142"/>
      <c r="W79" s="142"/>
      <c r="X79" s="142"/>
      <c r="Y79" s="142"/>
      <c r="Z79" s="142"/>
      <c r="AA79" s="142"/>
      <c r="AB79" s="142"/>
      <c r="AC79" s="142"/>
      <c r="AD79" s="142"/>
      <c r="AE79" s="140"/>
      <c r="AF79" s="142"/>
      <c r="AG79" s="89"/>
      <c r="AH79" s="89"/>
      <c r="AI79" s="89"/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</row>
    <row r="80" spans="1:32" ht="15.75">
      <c r="A80" s="143"/>
      <c r="B80" s="144"/>
      <c r="C80" s="144"/>
      <c r="D80" s="144"/>
      <c r="E80" s="145"/>
      <c r="F80" s="146"/>
      <c r="G80" s="146"/>
      <c r="H80" s="146"/>
      <c r="I80" s="146"/>
      <c r="J80" s="146"/>
      <c r="K80" s="146"/>
      <c r="L80" s="146"/>
      <c r="M80" s="146"/>
      <c r="N80" s="146"/>
      <c r="O80" s="146"/>
      <c r="P80" s="146"/>
      <c r="Q80" s="146"/>
      <c r="R80" s="146"/>
      <c r="S80" s="146"/>
      <c r="T80" s="146"/>
      <c r="U80" s="146"/>
      <c r="V80" s="146"/>
      <c r="W80" s="146"/>
      <c r="X80" s="146"/>
      <c r="Y80" s="146"/>
      <c r="Z80" s="146"/>
      <c r="AA80" s="146"/>
      <c r="AB80" s="146"/>
      <c r="AC80" s="146"/>
      <c r="AD80" s="146"/>
      <c r="AE80" s="144"/>
      <c r="AF80" s="146"/>
    </row>
    <row r="81" spans="1:32" ht="15.75">
      <c r="A81" s="143"/>
      <c r="B81" s="144"/>
      <c r="C81" s="144"/>
      <c r="D81" s="144"/>
      <c r="E81" s="145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6"/>
      <c r="X81" s="146"/>
      <c r="Y81" s="146"/>
      <c r="Z81" s="146"/>
      <c r="AA81" s="146"/>
      <c r="AB81" s="146"/>
      <c r="AC81" s="146"/>
      <c r="AD81" s="146"/>
      <c r="AE81" s="144"/>
      <c r="AF81" s="146"/>
    </row>
    <row r="82" spans="1:32" ht="15.75">
      <c r="A82" s="143"/>
      <c r="B82" s="144"/>
      <c r="C82" s="144"/>
      <c r="D82" s="144"/>
      <c r="E82" s="145"/>
      <c r="F82" s="146"/>
      <c r="G82" s="146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6"/>
      <c r="S82" s="146"/>
      <c r="T82" s="146"/>
      <c r="U82" s="146"/>
      <c r="V82" s="146"/>
      <c r="W82" s="146"/>
      <c r="X82" s="146"/>
      <c r="Y82" s="146"/>
      <c r="Z82" s="146"/>
      <c r="AA82" s="146"/>
      <c r="AB82" s="146"/>
      <c r="AC82" s="146"/>
      <c r="AD82" s="146"/>
      <c r="AE82" s="144"/>
      <c r="AF82" s="144"/>
    </row>
    <row r="83" spans="1:32" ht="15.75">
      <c r="A83" s="143"/>
      <c r="B83" s="144"/>
      <c r="C83" s="144"/>
      <c r="D83" s="144"/>
      <c r="E83" s="145"/>
      <c r="F83" s="146"/>
      <c r="G83" s="146"/>
      <c r="H83" s="146"/>
      <c r="I83" s="146"/>
      <c r="J83" s="146"/>
      <c r="K83" s="146"/>
      <c r="L83" s="146"/>
      <c r="M83" s="146"/>
      <c r="N83" s="146"/>
      <c r="O83" s="146"/>
      <c r="P83" s="146"/>
      <c r="Q83" s="146"/>
      <c r="R83" s="146"/>
      <c r="S83" s="146"/>
      <c r="T83" s="146"/>
      <c r="U83" s="146"/>
      <c r="V83" s="146"/>
      <c r="W83" s="146"/>
      <c r="X83" s="146"/>
      <c r="Y83" s="146"/>
      <c r="Z83" s="146"/>
      <c r="AA83" s="146"/>
      <c r="AB83" s="146"/>
      <c r="AC83" s="146"/>
      <c r="AD83" s="146"/>
      <c r="AE83" s="144"/>
      <c r="AF83" s="144"/>
    </row>
    <row r="84" spans="1:32" ht="15.75">
      <c r="A84" s="143"/>
      <c r="B84" s="144"/>
      <c r="C84" s="144"/>
      <c r="D84" s="144"/>
      <c r="E84" s="145"/>
      <c r="F84" s="146"/>
      <c r="G84" s="146"/>
      <c r="H84" s="146"/>
      <c r="I84" s="146"/>
      <c r="J84" s="146"/>
      <c r="K84" s="146"/>
      <c r="L84" s="146"/>
      <c r="M84" s="146"/>
      <c r="N84" s="146"/>
      <c r="O84" s="146"/>
      <c r="P84" s="146"/>
      <c r="Q84" s="146"/>
      <c r="R84" s="146"/>
      <c r="S84" s="146"/>
      <c r="T84" s="146"/>
      <c r="U84" s="146"/>
      <c r="V84" s="146"/>
      <c r="W84" s="146"/>
      <c r="X84" s="146"/>
      <c r="Y84" s="146"/>
      <c r="Z84" s="146"/>
      <c r="AA84" s="146"/>
      <c r="AB84" s="146"/>
      <c r="AC84" s="146"/>
      <c r="AD84" s="146"/>
      <c r="AE84" s="144"/>
      <c r="AF84" s="144"/>
    </row>
    <row r="85" spans="1:32" ht="15.75">
      <c r="A85" s="143"/>
      <c r="B85" s="144"/>
      <c r="C85" s="144"/>
      <c r="D85" s="144"/>
      <c r="E85" s="145"/>
      <c r="F85" s="146"/>
      <c r="G85" s="146"/>
      <c r="H85" s="146"/>
      <c r="I85" s="146"/>
      <c r="J85" s="146"/>
      <c r="K85" s="146"/>
      <c r="L85" s="146"/>
      <c r="M85" s="146"/>
      <c r="N85" s="146"/>
      <c r="O85" s="146"/>
      <c r="P85" s="146"/>
      <c r="Q85" s="146"/>
      <c r="R85" s="146"/>
      <c r="S85" s="146"/>
      <c r="T85" s="146"/>
      <c r="U85" s="146"/>
      <c r="V85" s="146"/>
      <c r="W85" s="146"/>
      <c r="X85" s="146"/>
      <c r="Y85" s="146"/>
      <c r="Z85" s="146"/>
      <c r="AA85" s="146"/>
      <c r="AB85" s="146"/>
      <c r="AC85" s="146"/>
      <c r="AD85" s="146"/>
      <c r="AE85" s="144"/>
      <c r="AF85" s="144"/>
    </row>
    <row r="86" spans="1:32" ht="15.75">
      <c r="A86" s="143"/>
      <c r="B86" s="144"/>
      <c r="C86" s="144"/>
      <c r="D86" s="144"/>
      <c r="E86" s="145"/>
      <c r="F86" s="146"/>
      <c r="G86" s="146"/>
      <c r="H86" s="146"/>
      <c r="I86" s="146"/>
      <c r="J86" s="146"/>
      <c r="K86" s="146"/>
      <c r="L86" s="146"/>
      <c r="M86" s="146"/>
      <c r="N86" s="146"/>
      <c r="O86" s="146"/>
      <c r="P86" s="146"/>
      <c r="Q86" s="146"/>
      <c r="R86" s="146"/>
      <c r="S86" s="146"/>
      <c r="T86" s="146"/>
      <c r="U86" s="146"/>
      <c r="V86" s="146"/>
      <c r="W86" s="146"/>
      <c r="X86" s="146"/>
      <c r="Y86" s="146"/>
      <c r="Z86" s="146"/>
      <c r="AA86" s="146"/>
      <c r="AB86" s="146"/>
      <c r="AC86" s="146"/>
      <c r="AD86" s="146"/>
      <c r="AE86" s="144"/>
      <c r="AF86" s="144"/>
    </row>
    <row r="87" spans="1:32" ht="15.75">
      <c r="A87" s="143"/>
      <c r="B87" s="144"/>
      <c r="C87" s="144"/>
      <c r="D87" s="144"/>
      <c r="E87" s="145"/>
      <c r="F87" s="146"/>
      <c r="G87" s="146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6"/>
      <c r="S87" s="146"/>
      <c r="T87" s="146"/>
      <c r="U87" s="146"/>
      <c r="V87" s="146"/>
      <c r="W87" s="146"/>
      <c r="X87" s="146"/>
      <c r="Y87" s="146"/>
      <c r="Z87" s="146"/>
      <c r="AA87" s="146"/>
      <c r="AB87" s="146"/>
      <c r="AC87" s="146"/>
      <c r="AD87" s="146"/>
      <c r="AE87" s="144"/>
      <c r="AF87" s="144"/>
    </row>
    <row r="88" spans="1:32" ht="15.75">
      <c r="A88" s="143"/>
      <c r="B88" s="144"/>
      <c r="C88" s="144"/>
      <c r="D88" s="144"/>
      <c r="E88" s="145"/>
      <c r="F88" s="144"/>
      <c r="G88" s="144"/>
      <c r="H88" s="144"/>
      <c r="I88" s="144"/>
      <c r="J88" s="144"/>
      <c r="K88" s="144"/>
      <c r="L88" s="144"/>
      <c r="M88" s="144"/>
      <c r="N88" s="144"/>
      <c r="O88" s="144"/>
      <c r="P88" s="144"/>
      <c r="Q88" s="144"/>
      <c r="R88" s="144"/>
      <c r="S88" s="144"/>
      <c r="T88" s="144"/>
      <c r="U88" s="144"/>
      <c r="V88" s="144"/>
      <c r="W88" s="144"/>
      <c r="X88" s="144"/>
      <c r="Y88" s="144"/>
      <c r="Z88" s="144"/>
      <c r="AA88" s="144"/>
      <c r="AB88" s="144"/>
      <c r="AC88" s="144"/>
      <c r="AD88" s="144"/>
      <c r="AE88" s="144"/>
      <c r="AF88" s="144"/>
    </row>
    <row r="89" spans="1:32" ht="15.75">
      <c r="A89" s="143"/>
      <c r="B89" s="144"/>
      <c r="C89" s="144"/>
      <c r="D89" s="144"/>
      <c r="E89" s="145"/>
      <c r="F89" s="144"/>
      <c r="G89" s="144"/>
      <c r="H89" s="144"/>
      <c r="I89" s="144"/>
      <c r="J89" s="144"/>
      <c r="K89" s="144"/>
      <c r="L89" s="144"/>
      <c r="M89" s="144"/>
      <c r="N89" s="144"/>
      <c r="O89" s="144"/>
      <c r="P89" s="144"/>
      <c r="Q89" s="144"/>
      <c r="R89" s="144"/>
      <c r="S89" s="144"/>
      <c r="T89" s="144"/>
      <c r="U89" s="144"/>
      <c r="V89" s="144"/>
      <c r="W89" s="144"/>
      <c r="X89" s="144"/>
      <c r="Y89" s="144"/>
      <c r="Z89" s="144"/>
      <c r="AA89" s="144"/>
      <c r="AB89" s="144"/>
      <c r="AC89" s="144"/>
      <c r="AD89" s="144"/>
      <c r="AE89" s="144"/>
      <c r="AF89" s="144"/>
    </row>
    <row r="90" spans="1:32" ht="15.75">
      <c r="A90" s="143"/>
      <c r="B90" s="144"/>
      <c r="C90" s="144"/>
      <c r="D90" s="144"/>
      <c r="E90" s="145"/>
      <c r="F90" s="144"/>
      <c r="G90" s="144"/>
      <c r="H90" s="144"/>
      <c r="I90" s="144"/>
      <c r="J90" s="144"/>
      <c r="K90" s="144"/>
      <c r="L90" s="144"/>
      <c r="M90" s="144"/>
      <c r="N90" s="144"/>
      <c r="O90" s="144"/>
      <c r="P90" s="144"/>
      <c r="Q90" s="144"/>
      <c r="R90" s="144"/>
      <c r="S90" s="144"/>
      <c r="T90" s="144"/>
      <c r="U90" s="144"/>
      <c r="V90" s="144"/>
      <c r="W90" s="144"/>
      <c r="X90" s="144"/>
      <c r="Y90" s="144"/>
      <c r="Z90" s="144"/>
      <c r="AA90" s="144"/>
      <c r="AB90" s="144"/>
      <c r="AC90" s="144"/>
      <c r="AD90" s="144"/>
      <c r="AE90" s="144"/>
      <c r="AF90" s="144"/>
    </row>
    <row r="91" spans="1:32" ht="24.75" customHeight="1">
      <c r="A91" s="143"/>
      <c r="B91" s="144"/>
      <c r="C91" s="144"/>
      <c r="D91" s="144"/>
      <c r="E91" s="147"/>
      <c r="F91" s="144"/>
      <c r="G91" s="144"/>
      <c r="H91" s="144"/>
      <c r="I91" s="144"/>
      <c r="J91" s="144"/>
      <c r="K91" s="144"/>
      <c r="L91" s="144"/>
      <c r="M91" s="144"/>
      <c r="N91" s="144"/>
      <c r="O91" s="144"/>
      <c r="P91" s="144"/>
      <c r="Q91" s="144"/>
      <c r="R91" s="144"/>
      <c r="S91" s="144"/>
      <c r="T91" s="144"/>
      <c r="U91" s="144"/>
      <c r="V91" s="144"/>
      <c r="W91" s="144"/>
      <c r="X91" s="144"/>
      <c r="Y91" s="144"/>
      <c r="Z91" s="144"/>
      <c r="AA91" s="144"/>
      <c r="AB91" s="144"/>
      <c r="AC91" s="144"/>
      <c r="AD91" s="144"/>
      <c r="AE91" s="144"/>
      <c r="AF91" s="144"/>
    </row>
    <row r="92" spans="1:32" ht="15.75">
      <c r="A92" s="143"/>
      <c r="B92" s="144"/>
      <c r="C92" s="144"/>
      <c r="D92" s="144"/>
      <c r="E92" s="144"/>
      <c r="F92" s="144"/>
      <c r="G92" s="144"/>
      <c r="H92" s="144"/>
      <c r="I92" s="144"/>
      <c r="J92" s="144"/>
      <c r="K92" s="144"/>
      <c r="L92" s="144"/>
      <c r="M92" s="144"/>
      <c r="N92" s="144"/>
      <c r="O92" s="144"/>
      <c r="P92" s="144"/>
      <c r="Q92" s="144"/>
      <c r="R92" s="144"/>
      <c r="S92" s="144"/>
      <c r="T92" s="144"/>
      <c r="U92" s="144"/>
      <c r="V92" s="144"/>
      <c r="W92" s="144"/>
      <c r="X92" s="144"/>
      <c r="Y92" s="144"/>
      <c r="Z92" s="144"/>
      <c r="AA92" s="144"/>
      <c r="AB92" s="144"/>
      <c r="AC92" s="144"/>
      <c r="AD92" s="144"/>
      <c r="AE92" s="144"/>
      <c r="AF92" s="144"/>
    </row>
    <row r="93" spans="1:32" ht="15.75">
      <c r="A93" s="143"/>
      <c r="B93" s="144"/>
      <c r="C93" s="144"/>
      <c r="D93" s="144"/>
      <c r="E93" s="144"/>
      <c r="F93" s="144"/>
      <c r="G93" s="144"/>
      <c r="H93" s="144"/>
      <c r="I93" s="144"/>
      <c r="J93" s="144"/>
      <c r="K93" s="144"/>
      <c r="L93" s="144"/>
      <c r="M93" s="144"/>
      <c r="N93" s="144"/>
      <c r="O93" s="144"/>
      <c r="P93" s="144"/>
      <c r="Q93" s="144"/>
      <c r="R93" s="144"/>
      <c r="S93" s="144"/>
      <c r="T93" s="144"/>
      <c r="U93" s="144"/>
      <c r="V93" s="144"/>
      <c r="W93" s="144"/>
      <c r="X93" s="144"/>
      <c r="Y93" s="144"/>
      <c r="Z93" s="144"/>
      <c r="AA93" s="144"/>
      <c r="AB93" s="144"/>
      <c r="AC93" s="144"/>
      <c r="AD93" s="144"/>
      <c r="AE93" s="144"/>
      <c r="AF93" s="144"/>
    </row>
    <row r="94" spans="1:32" ht="15.75">
      <c r="A94" s="143"/>
      <c r="B94" s="144"/>
      <c r="C94" s="144"/>
      <c r="D94" s="144"/>
      <c r="E94" s="144"/>
      <c r="F94" s="144"/>
      <c r="G94" s="144"/>
      <c r="H94" s="144"/>
      <c r="I94" s="144"/>
      <c r="J94" s="144"/>
      <c r="K94" s="144"/>
      <c r="L94" s="144"/>
      <c r="M94" s="144"/>
      <c r="N94" s="144"/>
      <c r="O94" s="144"/>
      <c r="P94" s="144"/>
      <c r="Q94" s="144"/>
      <c r="R94" s="144"/>
      <c r="S94" s="144"/>
      <c r="T94" s="144"/>
      <c r="U94" s="144"/>
      <c r="V94" s="144"/>
      <c r="W94" s="144"/>
      <c r="X94" s="144"/>
      <c r="Y94" s="144"/>
      <c r="Z94" s="144"/>
      <c r="AA94" s="144"/>
      <c r="AB94" s="144"/>
      <c r="AC94" s="144"/>
      <c r="AD94" s="144"/>
      <c r="AE94" s="144"/>
      <c r="AF94" s="144"/>
    </row>
    <row r="95" spans="1:32" ht="15.75">
      <c r="A95" s="143"/>
      <c r="B95" s="144"/>
      <c r="C95" s="144"/>
      <c r="D95" s="144"/>
      <c r="E95" s="144"/>
      <c r="F95" s="144"/>
      <c r="G95" s="144"/>
      <c r="H95" s="144"/>
      <c r="I95" s="144"/>
      <c r="J95" s="144"/>
      <c r="K95" s="144"/>
      <c r="L95" s="144"/>
      <c r="M95" s="144"/>
      <c r="N95" s="144"/>
      <c r="O95" s="144"/>
      <c r="P95" s="144"/>
      <c r="Q95" s="144"/>
      <c r="R95" s="144"/>
      <c r="S95" s="144"/>
      <c r="T95" s="144"/>
      <c r="U95" s="144"/>
      <c r="V95" s="144"/>
      <c r="W95" s="144"/>
      <c r="X95" s="144"/>
      <c r="Y95" s="144"/>
      <c r="Z95" s="144"/>
      <c r="AA95" s="144"/>
      <c r="AB95" s="144"/>
      <c r="AC95" s="144"/>
      <c r="AD95" s="144"/>
      <c r="AE95" s="144"/>
      <c r="AF95" s="144"/>
    </row>
    <row r="96" spans="1:32" ht="15.75">
      <c r="A96" s="143"/>
      <c r="B96" s="144"/>
      <c r="C96" s="144"/>
      <c r="D96" s="144"/>
      <c r="E96" s="144"/>
      <c r="F96" s="144"/>
      <c r="G96" s="144"/>
      <c r="H96" s="144"/>
      <c r="I96" s="144"/>
      <c r="J96" s="144"/>
      <c r="K96" s="144"/>
      <c r="L96" s="144"/>
      <c r="M96" s="144"/>
      <c r="N96" s="144"/>
      <c r="O96" s="144"/>
      <c r="P96" s="144"/>
      <c r="Q96" s="144"/>
      <c r="R96" s="144"/>
      <c r="S96" s="144"/>
      <c r="T96" s="144"/>
      <c r="U96" s="144"/>
      <c r="V96" s="144"/>
      <c r="W96" s="144"/>
      <c r="X96" s="144"/>
      <c r="Y96" s="144"/>
      <c r="Z96" s="144"/>
      <c r="AA96" s="144"/>
      <c r="AB96" s="144"/>
      <c r="AC96" s="144"/>
      <c r="AD96" s="144"/>
      <c r="AE96" s="144"/>
      <c r="AF96" s="144"/>
    </row>
    <row r="97" spans="1:32" ht="15.75">
      <c r="A97" s="143"/>
      <c r="B97" s="144"/>
      <c r="C97" s="144"/>
      <c r="D97" s="144"/>
      <c r="E97" s="144"/>
      <c r="F97" s="144"/>
      <c r="G97" s="144"/>
      <c r="H97" s="144"/>
      <c r="I97" s="144"/>
      <c r="J97" s="144"/>
      <c r="K97" s="144"/>
      <c r="L97" s="144"/>
      <c r="M97" s="144"/>
      <c r="N97" s="144"/>
      <c r="O97" s="144"/>
      <c r="P97" s="144"/>
      <c r="Q97" s="144"/>
      <c r="R97" s="144"/>
      <c r="S97" s="144"/>
      <c r="T97" s="144"/>
      <c r="U97" s="144"/>
      <c r="V97" s="144"/>
      <c r="W97" s="144"/>
      <c r="X97" s="144"/>
      <c r="Y97" s="144"/>
      <c r="Z97" s="144"/>
      <c r="AA97" s="144"/>
      <c r="AB97" s="144"/>
      <c r="AC97" s="144"/>
      <c r="AD97" s="144"/>
      <c r="AE97" s="144"/>
      <c r="AF97" s="144"/>
    </row>
    <row r="98" spans="1:32" ht="15.75">
      <c r="A98" s="143"/>
      <c r="B98" s="144"/>
      <c r="C98" s="144"/>
      <c r="D98" s="144"/>
      <c r="E98" s="144"/>
      <c r="F98" s="144"/>
      <c r="G98" s="144"/>
      <c r="H98" s="144"/>
      <c r="I98" s="144"/>
      <c r="J98" s="144"/>
      <c r="K98" s="144"/>
      <c r="L98" s="144"/>
      <c r="M98" s="144"/>
      <c r="N98" s="144"/>
      <c r="O98" s="144"/>
      <c r="P98" s="144"/>
      <c r="Q98" s="144"/>
      <c r="R98" s="144"/>
      <c r="S98" s="144"/>
      <c r="T98" s="144"/>
      <c r="U98" s="144"/>
      <c r="V98" s="144"/>
      <c r="W98" s="144"/>
      <c r="X98" s="144"/>
      <c r="Y98" s="144"/>
      <c r="Z98" s="144"/>
      <c r="AA98" s="144"/>
      <c r="AB98" s="144"/>
      <c r="AC98" s="144"/>
      <c r="AD98" s="144"/>
      <c r="AE98" s="144"/>
      <c r="AF98" s="144"/>
    </row>
    <row r="99" spans="1:32" ht="15.75">
      <c r="A99" s="143"/>
      <c r="B99" s="144"/>
      <c r="C99" s="144"/>
      <c r="D99" s="144"/>
      <c r="E99" s="144"/>
      <c r="F99" s="144"/>
      <c r="G99" s="144"/>
      <c r="H99" s="144"/>
      <c r="I99" s="144"/>
      <c r="J99" s="144"/>
      <c r="K99" s="144"/>
      <c r="L99" s="144"/>
      <c r="M99" s="144"/>
      <c r="N99" s="144"/>
      <c r="O99" s="144"/>
      <c r="P99" s="144"/>
      <c r="Q99" s="144"/>
      <c r="R99" s="144"/>
      <c r="S99" s="144"/>
      <c r="T99" s="144"/>
      <c r="U99" s="144"/>
      <c r="V99" s="144"/>
      <c r="W99" s="144"/>
      <c r="X99" s="144"/>
      <c r="Y99" s="144"/>
      <c r="Z99" s="144"/>
      <c r="AA99" s="144"/>
      <c r="AB99" s="144"/>
      <c r="AC99" s="144"/>
      <c r="AD99" s="144"/>
      <c r="AE99" s="144"/>
      <c r="AF99" s="144"/>
    </row>
    <row r="100" spans="1:32" ht="15.75">
      <c r="A100" s="143"/>
      <c r="B100" s="144"/>
      <c r="C100" s="144"/>
      <c r="D100" s="144"/>
      <c r="E100" s="144"/>
      <c r="F100" s="144"/>
      <c r="G100" s="144"/>
      <c r="H100" s="144"/>
      <c r="I100" s="144"/>
      <c r="J100" s="144"/>
      <c r="K100" s="144"/>
      <c r="L100" s="144"/>
      <c r="M100" s="144"/>
      <c r="N100" s="144"/>
      <c r="O100" s="144"/>
      <c r="P100" s="144"/>
      <c r="Q100" s="144"/>
      <c r="R100" s="144"/>
      <c r="S100" s="144"/>
      <c r="T100" s="144"/>
      <c r="U100" s="144"/>
      <c r="V100" s="144"/>
      <c r="W100" s="144"/>
      <c r="X100" s="144"/>
      <c r="Y100" s="144"/>
      <c r="Z100" s="144"/>
      <c r="AA100" s="144"/>
      <c r="AB100" s="144"/>
      <c r="AC100" s="144"/>
      <c r="AD100" s="144"/>
      <c r="AE100" s="144"/>
      <c r="AF100" s="144"/>
    </row>
    <row r="101" spans="1:32" ht="15.75">
      <c r="A101" s="143"/>
      <c r="B101" s="144"/>
      <c r="C101" s="144"/>
      <c r="D101" s="144"/>
      <c r="E101" s="144"/>
      <c r="F101" s="144"/>
      <c r="G101" s="144"/>
      <c r="H101" s="144"/>
      <c r="I101" s="144"/>
      <c r="J101" s="144"/>
      <c r="K101" s="144"/>
      <c r="L101" s="144"/>
      <c r="M101" s="144"/>
      <c r="N101" s="144"/>
      <c r="O101" s="144"/>
      <c r="P101" s="144"/>
      <c r="Q101" s="144"/>
      <c r="R101" s="144"/>
      <c r="S101" s="144"/>
      <c r="T101" s="144"/>
      <c r="U101" s="144"/>
      <c r="V101" s="144"/>
      <c r="W101" s="144"/>
      <c r="X101" s="144"/>
      <c r="Y101" s="144"/>
      <c r="Z101" s="144"/>
      <c r="AA101" s="144"/>
      <c r="AB101" s="144"/>
      <c r="AC101" s="144"/>
      <c r="AD101" s="144"/>
      <c r="AE101" s="144"/>
      <c r="AF101" s="144"/>
    </row>
    <row r="102" spans="1:32" ht="15.75">
      <c r="A102" s="143"/>
      <c r="B102" s="144"/>
      <c r="C102" s="144"/>
      <c r="D102" s="144"/>
      <c r="E102" s="144"/>
      <c r="F102" s="144"/>
      <c r="G102" s="144"/>
      <c r="H102" s="144"/>
      <c r="I102" s="144"/>
      <c r="J102" s="144"/>
      <c r="K102" s="144"/>
      <c r="L102" s="144"/>
      <c r="M102" s="144"/>
      <c r="N102" s="144"/>
      <c r="O102" s="144"/>
      <c r="P102" s="144"/>
      <c r="Q102" s="144"/>
      <c r="R102" s="144"/>
      <c r="S102" s="144"/>
      <c r="T102" s="144"/>
      <c r="U102" s="144"/>
      <c r="V102" s="144"/>
      <c r="W102" s="144"/>
      <c r="X102" s="144"/>
      <c r="Y102" s="144"/>
      <c r="Z102" s="144"/>
      <c r="AA102" s="144"/>
      <c r="AB102" s="144"/>
      <c r="AC102" s="144"/>
      <c r="AD102" s="144"/>
      <c r="AE102" s="144"/>
      <c r="AF102" s="144"/>
    </row>
    <row r="103" spans="1:32" ht="12.75">
      <c r="A103" s="148"/>
      <c r="B103" s="149"/>
      <c r="C103" s="149"/>
      <c r="D103" s="149"/>
      <c r="E103" s="149"/>
      <c r="F103" s="149"/>
      <c r="G103" s="149"/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  <c r="T103" s="149"/>
      <c r="U103" s="149"/>
      <c r="V103" s="149"/>
      <c r="W103" s="149"/>
      <c r="X103" s="149"/>
      <c r="Y103" s="149"/>
      <c r="Z103" s="149"/>
      <c r="AA103" s="149"/>
      <c r="AB103" s="149"/>
      <c r="AC103" s="149"/>
      <c r="AD103" s="149"/>
      <c r="AE103" s="149"/>
      <c r="AF103" s="149"/>
    </row>
    <row r="104" spans="1:32" ht="12.75">
      <c r="A104" s="148"/>
      <c r="B104" s="149"/>
      <c r="C104" s="149"/>
      <c r="D104" s="149"/>
      <c r="E104" s="149"/>
      <c r="F104" s="149"/>
      <c r="G104" s="149"/>
      <c r="H104" s="149"/>
      <c r="I104" s="149"/>
      <c r="J104" s="149"/>
      <c r="K104" s="149"/>
      <c r="L104" s="149"/>
      <c r="M104" s="149"/>
      <c r="N104" s="149"/>
      <c r="O104" s="149"/>
      <c r="P104" s="149"/>
      <c r="Q104" s="149"/>
      <c r="R104" s="149"/>
      <c r="S104" s="149"/>
      <c r="T104" s="149"/>
      <c r="U104" s="149"/>
      <c r="V104" s="149"/>
      <c r="W104" s="149"/>
      <c r="X104" s="149"/>
      <c r="Y104" s="149"/>
      <c r="Z104" s="149"/>
      <c r="AA104" s="149"/>
      <c r="AB104" s="149"/>
      <c r="AC104" s="149"/>
      <c r="AD104" s="149"/>
      <c r="AE104" s="149"/>
      <c r="AF104" s="149"/>
    </row>
    <row r="105" spans="1:32" ht="12.75">
      <c r="A105" s="148"/>
      <c r="B105" s="149"/>
      <c r="C105" s="149"/>
      <c r="D105" s="149"/>
      <c r="E105" s="149"/>
      <c r="F105" s="149"/>
      <c r="G105" s="149"/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  <c r="T105" s="149"/>
      <c r="U105" s="149"/>
      <c r="V105" s="149"/>
      <c r="W105" s="149"/>
      <c r="X105" s="149"/>
      <c r="Y105" s="149"/>
      <c r="Z105" s="149"/>
      <c r="AA105" s="149"/>
      <c r="AB105" s="149"/>
      <c r="AC105" s="149"/>
      <c r="AD105" s="149"/>
      <c r="AE105" s="149"/>
      <c r="AF105" s="149"/>
    </row>
    <row r="106" spans="1:32" ht="12.75">
      <c r="A106" s="148"/>
      <c r="B106" s="149"/>
      <c r="C106" s="149"/>
      <c r="D106" s="149"/>
      <c r="E106" s="149"/>
      <c r="F106" s="149"/>
      <c r="G106" s="149"/>
      <c r="H106" s="149"/>
      <c r="I106" s="149"/>
      <c r="J106" s="149"/>
      <c r="K106" s="149"/>
      <c r="L106" s="149"/>
      <c r="M106" s="149"/>
      <c r="N106" s="149"/>
      <c r="O106" s="149"/>
      <c r="P106" s="149"/>
      <c r="Q106" s="149"/>
      <c r="R106" s="149"/>
      <c r="S106" s="149"/>
      <c r="T106" s="149"/>
      <c r="U106" s="149"/>
      <c r="V106" s="149"/>
      <c r="W106" s="149"/>
      <c r="X106" s="149"/>
      <c r="Y106" s="149"/>
      <c r="Z106" s="149"/>
      <c r="AA106" s="149"/>
      <c r="AB106" s="149"/>
      <c r="AC106" s="149"/>
      <c r="AD106" s="149"/>
      <c r="AE106" s="149"/>
      <c r="AF106" s="149"/>
    </row>
    <row r="107" spans="1:32" ht="12.75">
      <c r="A107" s="148"/>
      <c r="B107" s="149"/>
      <c r="C107" s="149"/>
      <c r="D107" s="149"/>
      <c r="E107" s="149"/>
      <c r="F107" s="149"/>
      <c r="G107" s="149"/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  <c r="T107" s="149"/>
      <c r="U107" s="149"/>
      <c r="V107" s="149"/>
      <c r="W107" s="149"/>
      <c r="X107" s="149"/>
      <c r="Y107" s="149"/>
      <c r="Z107" s="149"/>
      <c r="AA107" s="149"/>
      <c r="AB107" s="149"/>
      <c r="AC107" s="149"/>
      <c r="AD107" s="149"/>
      <c r="AE107" s="149"/>
      <c r="AF107" s="149"/>
    </row>
    <row r="108" spans="1:32" ht="12.75">
      <c r="A108" s="148"/>
      <c r="B108" s="149"/>
      <c r="C108" s="149"/>
      <c r="D108" s="149"/>
      <c r="E108" s="149"/>
      <c r="F108" s="149"/>
      <c r="G108" s="149"/>
      <c r="H108" s="149"/>
      <c r="I108" s="149"/>
      <c r="J108" s="149"/>
      <c r="K108" s="149"/>
      <c r="L108" s="149"/>
      <c r="M108" s="149"/>
      <c r="N108" s="149"/>
      <c r="O108" s="149"/>
      <c r="P108" s="149"/>
      <c r="Q108" s="149"/>
      <c r="R108" s="149"/>
      <c r="S108" s="149"/>
      <c r="T108" s="149"/>
      <c r="U108" s="149"/>
      <c r="V108" s="149"/>
      <c r="W108" s="149"/>
      <c r="X108" s="149"/>
      <c r="Y108" s="149"/>
      <c r="Z108" s="149"/>
      <c r="AA108" s="149"/>
      <c r="AB108" s="149"/>
      <c r="AC108" s="149"/>
      <c r="AD108" s="149"/>
      <c r="AE108" s="149"/>
      <c r="AF108" s="150"/>
    </row>
    <row r="109" spans="1:32" ht="12.75">
      <c r="A109" s="148"/>
      <c r="B109" s="149"/>
      <c r="C109" s="149"/>
      <c r="D109" s="149"/>
      <c r="E109" s="149"/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  <c r="T109" s="149"/>
      <c r="U109" s="149"/>
      <c r="V109" s="149"/>
      <c r="W109" s="149"/>
      <c r="X109" s="149"/>
      <c r="Y109" s="149"/>
      <c r="Z109" s="149"/>
      <c r="AA109" s="149"/>
      <c r="AB109" s="149"/>
      <c r="AC109" s="149"/>
      <c r="AD109" s="149"/>
      <c r="AE109" s="149"/>
      <c r="AF109" s="150"/>
    </row>
    <row r="110" spans="1:32" ht="12.75">
      <c r="A110" s="148"/>
      <c r="B110" s="149"/>
      <c r="C110" s="149"/>
      <c r="D110" s="149"/>
      <c r="E110" s="149"/>
      <c r="F110" s="149"/>
      <c r="G110" s="149"/>
      <c r="H110" s="149"/>
      <c r="I110" s="149"/>
      <c r="J110" s="149"/>
      <c r="K110" s="149"/>
      <c r="L110" s="149"/>
      <c r="M110" s="149"/>
      <c r="N110" s="149"/>
      <c r="O110" s="149"/>
      <c r="P110" s="149"/>
      <c r="Q110" s="149"/>
      <c r="R110" s="149"/>
      <c r="S110" s="149"/>
      <c r="T110" s="149"/>
      <c r="U110" s="149"/>
      <c r="V110" s="149"/>
      <c r="W110" s="149"/>
      <c r="X110" s="149"/>
      <c r="Y110" s="149"/>
      <c r="Z110" s="149"/>
      <c r="AA110" s="149"/>
      <c r="AB110" s="149"/>
      <c r="AC110" s="149"/>
      <c r="AD110" s="149"/>
      <c r="AE110" s="149"/>
      <c r="AF110" s="150"/>
    </row>
    <row r="111" spans="1:32" ht="12.75">
      <c r="A111" s="148"/>
      <c r="B111" s="149"/>
      <c r="C111" s="149"/>
      <c r="D111" s="149"/>
      <c r="E111" s="149"/>
      <c r="F111" s="149"/>
      <c r="G111" s="149"/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  <c r="T111" s="149"/>
      <c r="U111" s="149"/>
      <c r="V111" s="149"/>
      <c r="W111" s="149"/>
      <c r="X111" s="149"/>
      <c r="Y111" s="149"/>
      <c r="Z111" s="149"/>
      <c r="AA111" s="149"/>
      <c r="AB111" s="149"/>
      <c r="AC111" s="149"/>
      <c r="AD111" s="149"/>
      <c r="AE111" s="149"/>
      <c r="AF111" s="150"/>
    </row>
    <row r="112" spans="1:32" ht="12.75">
      <c r="A112" s="148"/>
      <c r="B112" s="149"/>
      <c r="C112" s="149"/>
      <c r="D112" s="149"/>
      <c r="E112" s="149"/>
      <c r="F112" s="149"/>
      <c r="G112" s="149"/>
      <c r="H112" s="149"/>
      <c r="I112" s="149"/>
      <c r="J112" s="149"/>
      <c r="K112" s="149"/>
      <c r="L112" s="149"/>
      <c r="M112" s="149"/>
      <c r="N112" s="149"/>
      <c r="O112" s="149"/>
      <c r="P112" s="149"/>
      <c r="Q112" s="149"/>
      <c r="R112" s="149"/>
      <c r="S112" s="149"/>
      <c r="T112" s="149"/>
      <c r="U112" s="149"/>
      <c r="V112" s="149"/>
      <c r="W112" s="149"/>
      <c r="X112" s="149"/>
      <c r="Y112" s="149"/>
      <c r="Z112" s="149"/>
      <c r="AA112" s="149"/>
      <c r="AB112" s="149"/>
      <c r="AC112" s="149"/>
      <c r="AD112" s="149"/>
      <c r="AE112" s="149"/>
      <c r="AF112" s="150"/>
    </row>
    <row r="113" spans="1:32" ht="12.75">
      <c r="A113" s="148"/>
      <c r="B113" s="149"/>
      <c r="C113" s="149"/>
      <c r="D113" s="149"/>
      <c r="E113" s="149"/>
      <c r="F113" s="149"/>
      <c r="G113" s="149"/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  <c r="T113" s="149"/>
      <c r="U113" s="149"/>
      <c r="V113" s="149"/>
      <c r="W113" s="149"/>
      <c r="X113" s="149"/>
      <c r="Y113" s="149"/>
      <c r="Z113" s="149"/>
      <c r="AA113" s="149"/>
      <c r="AB113" s="149"/>
      <c r="AC113" s="149"/>
      <c r="AD113" s="149"/>
      <c r="AE113" s="149"/>
      <c r="AF113" s="150"/>
    </row>
    <row r="114" spans="1:32" ht="12.75">
      <c r="A114" s="148"/>
      <c r="B114" s="149"/>
      <c r="C114" s="149"/>
      <c r="D114" s="149"/>
      <c r="E114" s="149"/>
      <c r="F114" s="149"/>
      <c r="G114" s="149"/>
      <c r="H114" s="149"/>
      <c r="I114" s="149"/>
      <c r="J114" s="149"/>
      <c r="K114" s="149"/>
      <c r="L114" s="149"/>
      <c r="M114" s="149"/>
      <c r="N114" s="149"/>
      <c r="O114" s="149"/>
      <c r="P114" s="149"/>
      <c r="Q114" s="149"/>
      <c r="R114" s="149"/>
      <c r="S114" s="149"/>
      <c r="T114" s="149"/>
      <c r="U114" s="149"/>
      <c r="V114" s="149"/>
      <c r="W114" s="149"/>
      <c r="X114" s="149"/>
      <c r="Y114" s="149"/>
      <c r="Z114" s="149"/>
      <c r="AA114" s="149"/>
      <c r="AB114" s="149"/>
      <c r="AC114" s="149"/>
      <c r="AD114" s="149"/>
      <c r="AE114" s="149"/>
      <c r="AF114" s="150"/>
    </row>
    <row r="115" spans="1:32" ht="12.75">
      <c r="A115" s="148"/>
      <c r="B115" s="149"/>
      <c r="C115" s="149"/>
      <c r="D115" s="149"/>
      <c r="E115" s="149"/>
      <c r="F115" s="149"/>
      <c r="G115" s="149"/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  <c r="T115" s="149"/>
      <c r="U115" s="149"/>
      <c r="V115" s="149"/>
      <c r="W115" s="149"/>
      <c r="X115" s="149"/>
      <c r="Y115" s="149"/>
      <c r="Z115" s="149"/>
      <c r="AA115" s="149"/>
      <c r="AB115" s="149"/>
      <c r="AC115" s="149"/>
      <c r="AD115" s="149"/>
      <c r="AE115" s="149"/>
      <c r="AF115" s="150"/>
    </row>
    <row r="116" spans="1:32" ht="12.75">
      <c r="A116" s="148"/>
      <c r="B116" s="149"/>
      <c r="C116" s="149"/>
      <c r="D116" s="149"/>
      <c r="E116" s="149"/>
      <c r="F116" s="149"/>
      <c r="G116" s="149"/>
      <c r="H116" s="149"/>
      <c r="I116" s="149"/>
      <c r="J116" s="149"/>
      <c r="K116" s="149"/>
      <c r="L116" s="149"/>
      <c r="M116" s="149"/>
      <c r="N116" s="149"/>
      <c r="O116" s="149"/>
      <c r="P116" s="149"/>
      <c r="Q116" s="149"/>
      <c r="R116" s="149"/>
      <c r="S116" s="149"/>
      <c r="T116" s="149"/>
      <c r="U116" s="149"/>
      <c r="V116" s="149"/>
      <c r="W116" s="149"/>
      <c r="X116" s="149"/>
      <c r="Y116" s="149"/>
      <c r="Z116" s="149"/>
      <c r="AA116" s="149"/>
      <c r="AB116" s="149"/>
      <c r="AC116" s="149"/>
      <c r="AD116" s="149"/>
      <c r="AE116" s="149"/>
      <c r="AF116" s="150"/>
    </row>
    <row r="117" spans="1:32" ht="12.75">
      <c r="A117" s="148"/>
      <c r="B117" s="149"/>
      <c r="C117" s="149"/>
      <c r="D117" s="149"/>
      <c r="E117" s="149"/>
      <c r="F117" s="149"/>
      <c r="G117" s="149"/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  <c r="T117" s="149"/>
      <c r="U117" s="149"/>
      <c r="V117" s="149"/>
      <c r="W117" s="149"/>
      <c r="X117" s="149"/>
      <c r="Y117" s="149"/>
      <c r="Z117" s="149"/>
      <c r="AA117" s="149"/>
      <c r="AB117" s="149"/>
      <c r="AC117" s="149"/>
      <c r="AD117" s="149"/>
      <c r="AE117" s="149"/>
      <c r="AF117" s="150"/>
    </row>
    <row r="118" spans="1:32" ht="12.75">
      <c r="A118" s="148"/>
      <c r="B118" s="149"/>
      <c r="C118" s="149"/>
      <c r="D118" s="149"/>
      <c r="E118" s="149"/>
      <c r="F118" s="149"/>
      <c r="G118" s="149"/>
      <c r="H118" s="149"/>
      <c r="I118" s="149"/>
      <c r="J118" s="149"/>
      <c r="K118" s="149"/>
      <c r="L118" s="149"/>
      <c r="M118" s="149"/>
      <c r="N118" s="149"/>
      <c r="O118" s="149"/>
      <c r="P118" s="149"/>
      <c r="Q118" s="149"/>
      <c r="R118" s="149"/>
      <c r="S118" s="149"/>
      <c r="T118" s="149"/>
      <c r="U118" s="149"/>
      <c r="V118" s="149"/>
      <c r="W118" s="149"/>
      <c r="X118" s="149"/>
      <c r="Y118" s="149"/>
      <c r="Z118" s="149"/>
      <c r="AA118" s="149"/>
      <c r="AB118" s="149"/>
      <c r="AC118" s="149"/>
      <c r="AD118" s="149"/>
      <c r="AE118" s="149"/>
      <c r="AF118" s="150"/>
    </row>
    <row r="119" spans="1:32" ht="12.75">
      <c r="A119" s="148"/>
      <c r="B119" s="149"/>
      <c r="C119" s="149"/>
      <c r="D119" s="149"/>
      <c r="E119" s="149"/>
      <c r="F119" s="149"/>
      <c r="G119" s="149"/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  <c r="T119" s="149"/>
      <c r="U119" s="149"/>
      <c r="V119" s="149"/>
      <c r="W119" s="149"/>
      <c r="X119" s="149"/>
      <c r="Y119" s="149"/>
      <c r="Z119" s="149"/>
      <c r="AA119" s="149"/>
      <c r="AB119" s="149"/>
      <c r="AC119" s="149"/>
      <c r="AD119" s="149"/>
      <c r="AE119" s="149"/>
      <c r="AF119" s="150"/>
    </row>
    <row r="120" spans="1:32" ht="12.75">
      <c r="A120" s="148"/>
      <c r="B120" s="149"/>
      <c r="C120" s="149"/>
      <c r="D120" s="149"/>
      <c r="E120" s="149"/>
      <c r="F120" s="149"/>
      <c r="G120" s="149"/>
      <c r="H120" s="149"/>
      <c r="I120" s="149"/>
      <c r="J120" s="149"/>
      <c r="K120" s="149"/>
      <c r="L120" s="149"/>
      <c r="M120" s="149"/>
      <c r="N120" s="149"/>
      <c r="O120" s="149"/>
      <c r="P120" s="149"/>
      <c r="Q120" s="149"/>
      <c r="R120" s="149"/>
      <c r="S120" s="149"/>
      <c r="T120" s="149"/>
      <c r="U120" s="149"/>
      <c r="V120" s="149"/>
      <c r="W120" s="149"/>
      <c r="X120" s="149"/>
      <c r="Y120" s="149"/>
      <c r="Z120" s="149"/>
      <c r="AA120" s="149"/>
      <c r="AB120" s="149"/>
      <c r="AC120" s="149"/>
      <c r="AD120" s="149"/>
      <c r="AE120" s="149"/>
      <c r="AF120" s="150"/>
    </row>
    <row r="121" spans="1:32" ht="12.75">
      <c r="A121" s="148"/>
      <c r="B121" s="149"/>
      <c r="C121" s="149"/>
      <c r="D121" s="149"/>
      <c r="E121" s="149"/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  <c r="T121" s="149"/>
      <c r="U121" s="149"/>
      <c r="V121" s="149"/>
      <c r="W121" s="149"/>
      <c r="X121" s="149"/>
      <c r="Y121" s="149"/>
      <c r="Z121" s="149"/>
      <c r="AA121" s="149"/>
      <c r="AB121" s="149"/>
      <c r="AC121" s="149"/>
      <c r="AD121" s="149"/>
      <c r="AE121" s="149"/>
      <c r="AF121" s="150"/>
    </row>
    <row r="122" spans="1:32" ht="12.75">
      <c r="A122" s="148"/>
      <c r="B122" s="149"/>
      <c r="C122" s="149"/>
      <c r="D122" s="149"/>
      <c r="E122" s="149"/>
      <c r="F122" s="149"/>
      <c r="G122" s="149"/>
      <c r="H122" s="149"/>
      <c r="I122" s="149"/>
      <c r="J122" s="149"/>
      <c r="K122" s="149"/>
      <c r="L122" s="149"/>
      <c r="M122" s="149"/>
      <c r="N122" s="149"/>
      <c r="O122" s="149"/>
      <c r="P122" s="149"/>
      <c r="Q122" s="149"/>
      <c r="R122" s="149"/>
      <c r="S122" s="149"/>
      <c r="T122" s="149"/>
      <c r="U122" s="149"/>
      <c r="V122" s="149"/>
      <c r="W122" s="149"/>
      <c r="X122" s="149"/>
      <c r="Y122" s="149"/>
      <c r="Z122" s="149"/>
      <c r="AA122" s="149"/>
      <c r="AB122" s="149"/>
      <c r="AC122" s="149"/>
      <c r="AD122" s="149"/>
      <c r="AE122" s="149"/>
      <c r="AF122" s="150"/>
    </row>
    <row r="123" spans="1:32" ht="12.75">
      <c r="A123" s="148"/>
      <c r="B123" s="149"/>
      <c r="C123" s="149"/>
      <c r="D123" s="149"/>
      <c r="E123" s="149"/>
      <c r="F123" s="149"/>
      <c r="G123" s="149"/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  <c r="T123" s="149"/>
      <c r="U123" s="149"/>
      <c r="V123" s="149"/>
      <c r="W123" s="149"/>
      <c r="X123" s="149"/>
      <c r="Y123" s="149"/>
      <c r="Z123" s="149"/>
      <c r="AA123" s="149"/>
      <c r="AB123" s="149"/>
      <c r="AC123" s="149"/>
      <c r="AD123" s="149"/>
      <c r="AE123" s="149"/>
      <c r="AF123" s="150"/>
    </row>
    <row r="124" spans="1:32" ht="12.75">
      <c r="A124" s="148"/>
      <c r="B124" s="149"/>
      <c r="C124" s="149"/>
      <c r="D124" s="149"/>
      <c r="E124" s="149"/>
      <c r="F124" s="149"/>
      <c r="G124" s="149"/>
      <c r="H124" s="149"/>
      <c r="I124" s="149"/>
      <c r="J124" s="149"/>
      <c r="K124" s="149"/>
      <c r="L124" s="149"/>
      <c r="M124" s="149"/>
      <c r="N124" s="149"/>
      <c r="O124" s="149"/>
      <c r="P124" s="149"/>
      <c r="Q124" s="149"/>
      <c r="R124" s="149"/>
      <c r="S124" s="149"/>
      <c r="T124" s="149"/>
      <c r="U124" s="149"/>
      <c r="V124" s="149"/>
      <c r="W124" s="149"/>
      <c r="X124" s="149"/>
      <c r="Y124" s="149"/>
      <c r="Z124" s="149"/>
      <c r="AA124" s="149"/>
      <c r="AB124" s="149"/>
      <c r="AC124" s="149"/>
      <c r="AD124" s="149"/>
      <c r="AE124" s="149"/>
      <c r="AF124" s="150"/>
    </row>
    <row r="125" spans="1:32" ht="12.75">
      <c r="A125" s="148"/>
      <c r="B125" s="149"/>
      <c r="C125" s="149"/>
      <c r="D125" s="149"/>
      <c r="E125" s="149"/>
      <c r="F125" s="149"/>
      <c r="G125" s="149"/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  <c r="T125" s="149"/>
      <c r="U125" s="149"/>
      <c r="V125" s="149"/>
      <c r="W125" s="149"/>
      <c r="X125" s="149"/>
      <c r="Y125" s="149"/>
      <c r="Z125" s="149"/>
      <c r="AA125" s="149"/>
      <c r="AB125" s="149"/>
      <c r="AC125" s="149"/>
      <c r="AD125" s="149"/>
      <c r="AE125" s="149"/>
      <c r="AF125" s="150"/>
    </row>
    <row r="126" spans="1:32" ht="12.75">
      <c r="A126" s="148"/>
      <c r="B126" s="149"/>
      <c r="C126" s="149"/>
      <c r="D126" s="149"/>
      <c r="E126" s="149"/>
      <c r="F126" s="149"/>
      <c r="G126" s="149"/>
      <c r="H126" s="149"/>
      <c r="I126" s="149"/>
      <c r="J126" s="149"/>
      <c r="K126" s="149"/>
      <c r="L126" s="149"/>
      <c r="M126" s="149"/>
      <c r="N126" s="149"/>
      <c r="O126" s="149"/>
      <c r="P126" s="149"/>
      <c r="Q126" s="149"/>
      <c r="R126" s="149"/>
      <c r="S126" s="149"/>
      <c r="T126" s="149"/>
      <c r="U126" s="149"/>
      <c r="V126" s="149"/>
      <c r="W126" s="149"/>
      <c r="X126" s="149"/>
      <c r="Y126" s="149"/>
      <c r="Z126" s="149"/>
      <c r="AA126" s="149"/>
      <c r="AB126" s="149"/>
      <c r="AC126" s="149"/>
      <c r="AD126" s="149"/>
      <c r="AE126" s="149"/>
      <c r="AF126" s="150"/>
    </row>
    <row r="127" spans="1:32" ht="12.75">
      <c r="A127" s="148"/>
      <c r="B127" s="149"/>
      <c r="C127" s="149"/>
      <c r="D127" s="149"/>
      <c r="E127" s="149"/>
      <c r="F127" s="149"/>
      <c r="G127" s="149"/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  <c r="T127" s="149"/>
      <c r="U127" s="149"/>
      <c r="V127" s="149"/>
      <c r="W127" s="149"/>
      <c r="X127" s="149"/>
      <c r="Y127" s="149"/>
      <c r="Z127" s="149"/>
      <c r="AA127" s="149"/>
      <c r="AB127" s="149"/>
      <c r="AC127" s="149"/>
      <c r="AD127" s="149"/>
      <c r="AE127" s="149"/>
      <c r="AF127" s="150"/>
    </row>
    <row r="128" spans="1:32" ht="12.75">
      <c r="A128" s="148"/>
      <c r="B128" s="149"/>
      <c r="C128" s="149"/>
      <c r="D128" s="149"/>
      <c r="E128" s="149"/>
      <c r="F128" s="149"/>
      <c r="G128" s="149"/>
      <c r="H128" s="149"/>
      <c r="I128" s="149"/>
      <c r="J128" s="149"/>
      <c r="K128" s="149"/>
      <c r="L128" s="149"/>
      <c r="M128" s="149"/>
      <c r="N128" s="149"/>
      <c r="O128" s="149"/>
      <c r="P128" s="149"/>
      <c r="Q128" s="149"/>
      <c r="R128" s="149"/>
      <c r="S128" s="149"/>
      <c r="T128" s="149"/>
      <c r="U128" s="149"/>
      <c r="V128" s="149"/>
      <c r="W128" s="149"/>
      <c r="X128" s="149"/>
      <c r="Y128" s="149"/>
      <c r="Z128" s="149"/>
      <c r="AA128" s="149"/>
      <c r="AB128" s="149"/>
      <c r="AC128" s="149"/>
      <c r="AD128" s="149"/>
      <c r="AE128" s="149"/>
      <c r="AF128" s="150"/>
    </row>
    <row r="129" spans="1:32" ht="12.75">
      <c r="A129" s="148"/>
      <c r="B129" s="149"/>
      <c r="C129" s="149"/>
      <c r="D129" s="149"/>
      <c r="E129" s="149"/>
      <c r="F129" s="149"/>
      <c r="G129" s="149"/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  <c r="T129" s="149"/>
      <c r="U129" s="149"/>
      <c r="V129" s="149"/>
      <c r="W129" s="149"/>
      <c r="X129" s="149"/>
      <c r="Y129" s="149"/>
      <c r="Z129" s="149"/>
      <c r="AA129" s="149"/>
      <c r="AB129" s="149"/>
      <c r="AC129" s="149"/>
      <c r="AD129" s="149"/>
      <c r="AE129" s="149"/>
      <c r="AF129" s="150"/>
    </row>
    <row r="130" spans="1:32" ht="12.75">
      <c r="A130" s="148"/>
      <c r="B130" s="149"/>
      <c r="C130" s="149"/>
      <c r="D130" s="149"/>
      <c r="E130" s="149"/>
      <c r="F130" s="149"/>
      <c r="G130" s="149"/>
      <c r="H130" s="149"/>
      <c r="I130" s="149"/>
      <c r="J130" s="149"/>
      <c r="K130" s="149"/>
      <c r="L130" s="149"/>
      <c r="M130" s="149"/>
      <c r="N130" s="149"/>
      <c r="O130" s="149"/>
      <c r="P130" s="149"/>
      <c r="Q130" s="149"/>
      <c r="R130" s="149"/>
      <c r="S130" s="149"/>
      <c r="T130" s="149"/>
      <c r="U130" s="149"/>
      <c r="V130" s="149"/>
      <c r="W130" s="149"/>
      <c r="X130" s="149"/>
      <c r="Y130" s="149"/>
      <c r="Z130" s="149"/>
      <c r="AA130" s="149"/>
      <c r="AB130" s="149"/>
      <c r="AC130" s="149"/>
      <c r="AD130" s="149"/>
      <c r="AE130" s="149"/>
      <c r="AF130" s="150"/>
    </row>
    <row r="131" spans="1:32" ht="12.75">
      <c r="A131" s="148"/>
      <c r="B131" s="149"/>
      <c r="C131" s="149"/>
      <c r="D131" s="149"/>
      <c r="E131" s="149"/>
      <c r="F131" s="149"/>
      <c r="G131" s="149"/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  <c r="T131" s="149"/>
      <c r="U131" s="149"/>
      <c r="V131" s="149"/>
      <c r="W131" s="149"/>
      <c r="X131" s="149"/>
      <c r="Y131" s="149"/>
      <c r="Z131" s="149"/>
      <c r="AA131" s="149"/>
      <c r="AB131" s="149"/>
      <c r="AC131" s="149"/>
      <c r="AD131" s="149"/>
      <c r="AE131" s="149"/>
      <c r="AF131" s="150"/>
    </row>
    <row r="132" spans="1:32" ht="12.75">
      <c r="A132" s="148"/>
      <c r="B132" s="149"/>
      <c r="C132" s="149"/>
      <c r="D132" s="149"/>
      <c r="E132" s="149"/>
      <c r="F132" s="149"/>
      <c r="G132" s="149"/>
      <c r="H132" s="149"/>
      <c r="I132" s="149"/>
      <c r="J132" s="149"/>
      <c r="K132" s="149"/>
      <c r="L132" s="149"/>
      <c r="M132" s="149"/>
      <c r="N132" s="149"/>
      <c r="O132" s="149"/>
      <c r="P132" s="149"/>
      <c r="Q132" s="149"/>
      <c r="R132" s="149"/>
      <c r="S132" s="149"/>
      <c r="T132" s="149"/>
      <c r="U132" s="149"/>
      <c r="V132" s="149"/>
      <c r="W132" s="149"/>
      <c r="X132" s="149"/>
      <c r="Y132" s="149"/>
      <c r="Z132" s="149"/>
      <c r="AA132" s="149"/>
      <c r="AB132" s="149"/>
      <c r="AC132" s="149"/>
      <c r="AD132" s="149"/>
      <c r="AE132" s="149"/>
      <c r="AF132" s="150"/>
    </row>
    <row r="133" spans="1:32" ht="12.75">
      <c r="A133" s="148"/>
      <c r="B133" s="149"/>
      <c r="C133" s="149"/>
      <c r="D133" s="149"/>
      <c r="E133" s="149"/>
      <c r="F133" s="149"/>
      <c r="G133" s="149"/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  <c r="T133" s="149"/>
      <c r="U133" s="149"/>
      <c r="V133" s="149"/>
      <c r="W133" s="149"/>
      <c r="X133" s="149"/>
      <c r="Y133" s="149"/>
      <c r="Z133" s="149"/>
      <c r="AA133" s="149"/>
      <c r="AB133" s="149"/>
      <c r="AC133" s="149"/>
      <c r="AD133" s="149"/>
      <c r="AE133" s="149"/>
      <c r="AF133" s="150"/>
    </row>
    <row r="134" spans="1:32" ht="12.75">
      <c r="A134" s="148"/>
      <c r="B134" s="149"/>
      <c r="C134" s="149"/>
      <c r="D134" s="149"/>
      <c r="E134" s="149"/>
      <c r="F134" s="149"/>
      <c r="G134" s="149"/>
      <c r="H134" s="149"/>
      <c r="I134" s="149"/>
      <c r="J134" s="149"/>
      <c r="K134" s="149"/>
      <c r="L134" s="149"/>
      <c r="M134" s="149"/>
      <c r="N134" s="149"/>
      <c r="O134" s="149"/>
      <c r="P134" s="149"/>
      <c r="Q134" s="149"/>
      <c r="R134" s="149"/>
      <c r="S134" s="149"/>
      <c r="T134" s="149"/>
      <c r="U134" s="149"/>
      <c r="V134" s="149"/>
      <c r="W134" s="149"/>
      <c r="X134" s="149"/>
      <c r="Y134" s="149"/>
      <c r="Z134" s="149"/>
      <c r="AA134" s="149"/>
      <c r="AB134" s="149"/>
      <c r="AC134" s="149"/>
      <c r="AD134" s="149"/>
      <c r="AE134" s="149"/>
      <c r="AF134" s="150"/>
    </row>
    <row r="135" spans="1:32" ht="12.75">
      <c r="A135" s="148"/>
      <c r="B135" s="149"/>
      <c r="C135" s="149"/>
      <c r="D135" s="149"/>
      <c r="E135" s="149"/>
      <c r="F135" s="149"/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  <c r="T135" s="149"/>
      <c r="U135" s="149"/>
      <c r="V135" s="149"/>
      <c r="W135" s="149"/>
      <c r="X135" s="149"/>
      <c r="Y135" s="149"/>
      <c r="Z135" s="149"/>
      <c r="AA135" s="149"/>
      <c r="AB135" s="149"/>
      <c r="AC135" s="149"/>
      <c r="AD135" s="149"/>
      <c r="AE135" s="149"/>
      <c r="AF135" s="150"/>
    </row>
    <row r="136" spans="1:32" ht="12.75">
      <c r="A136" s="148"/>
      <c r="B136" s="149"/>
      <c r="C136" s="149"/>
      <c r="D136" s="149"/>
      <c r="E136" s="149"/>
      <c r="F136" s="149"/>
      <c r="G136" s="149"/>
      <c r="H136" s="149"/>
      <c r="I136" s="149"/>
      <c r="J136" s="149"/>
      <c r="K136" s="149"/>
      <c r="L136" s="149"/>
      <c r="M136" s="149"/>
      <c r="N136" s="149"/>
      <c r="O136" s="149"/>
      <c r="P136" s="149"/>
      <c r="Q136" s="149"/>
      <c r="R136" s="149"/>
      <c r="S136" s="149"/>
      <c r="T136" s="149"/>
      <c r="U136" s="149"/>
      <c r="V136" s="149"/>
      <c r="W136" s="149"/>
      <c r="X136" s="149"/>
      <c r="Y136" s="149"/>
      <c r="Z136" s="149"/>
      <c r="AA136" s="149"/>
      <c r="AB136" s="149"/>
      <c r="AC136" s="149"/>
      <c r="AD136" s="149"/>
      <c r="AE136" s="149"/>
      <c r="AF136" s="150"/>
    </row>
    <row r="137" spans="1:32" ht="12.75">
      <c r="A137" s="148"/>
      <c r="B137" s="149"/>
      <c r="C137" s="149"/>
      <c r="D137" s="149"/>
      <c r="E137" s="149"/>
      <c r="F137" s="149"/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  <c r="T137" s="149"/>
      <c r="U137" s="149"/>
      <c r="V137" s="149"/>
      <c r="W137" s="149"/>
      <c r="X137" s="149"/>
      <c r="Y137" s="149"/>
      <c r="Z137" s="149"/>
      <c r="AA137" s="149"/>
      <c r="AB137" s="149"/>
      <c r="AC137" s="149"/>
      <c r="AD137" s="149"/>
      <c r="AE137" s="149"/>
      <c r="AF137" s="150"/>
    </row>
    <row r="138" spans="1:32" ht="12.75">
      <c r="A138" s="148"/>
      <c r="B138" s="149"/>
      <c r="C138" s="149"/>
      <c r="D138" s="149"/>
      <c r="E138" s="149"/>
      <c r="F138" s="149"/>
      <c r="G138" s="149"/>
      <c r="H138" s="149"/>
      <c r="I138" s="149"/>
      <c r="J138" s="149"/>
      <c r="K138" s="149"/>
      <c r="L138" s="149"/>
      <c r="M138" s="149"/>
      <c r="N138" s="149"/>
      <c r="O138" s="149"/>
      <c r="P138" s="149"/>
      <c r="Q138" s="149"/>
      <c r="R138" s="149"/>
      <c r="S138" s="149"/>
      <c r="T138" s="149"/>
      <c r="U138" s="149"/>
      <c r="V138" s="149"/>
      <c r="W138" s="149"/>
      <c r="X138" s="149"/>
      <c r="Y138" s="149"/>
      <c r="Z138" s="149"/>
      <c r="AA138" s="149"/>
      <c r="AB138" s="149"/>
      <c r="AC138" s="149"/>
      <c r="AD138" s="149"/>
      <c r="AE138" s="149"/>
      <c r="AF138" s="150"/>
    </row>
    <row r="139" spans="1:32" ht="12.75">
      <c r="A139" s="148"/>
      <c r="B139" s="149"/>
      <c r="C139" s="149"/>
      <c r="D139" s="149"/>
      <c r="E139" s="149"/>
      <c r="F139" s="149"/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  <c r="T139" s="149"/>
      <c r="U139" s="149"/>
      <c r="V139" s="149"/>
      <c r="W139" s="149"/>
      <c r="X139" s="149"/>
      <c r="Y139" s="149"/>
      <c r="Z139" s="149"/>
      <c r="AA139" s="149"/>
      <c r="AB139" s="149"/>
      <c r="AC139" s="149"/>
      <c r="AD139" s="149"/>
      <c r="AE139" s="149"/>
      <c r="AF139" s="150"/>
    </row>
    <row r="140" spans="1:32" ht="12.75">
      <c r="A140" s="148"/>
      <c r="B140" s="149"/>
      <c r="C140" s="149"/>
      <c r="D140" s="149"/>
      <c r="E140" s="149"/>
      <c r="F140" s="149"/>
      <c r="G140" s="149"/>
      <c r="H140" s="149"/>
      <c r="I140" s="149"/>
      <c r="J140" s="149"/>
      <c r="K140" s="149"/>
      <c r="L140" s="149"/>
      <c r="M140" s="149"/>
      <c r="N140" s="149"/>
      <c r="O140" s="149"/>
      <c r="P140" s="149"/>
      <c r="Q140" s="149"/>
      <c r="R140" s="149"/>
      <c r="S140" s="149"/>
      <c r="T140" s="149"/>
      <c r="U140" s="149"/>
      <c r="V140" s="149"/>
      <c r="W140" s="149"/>
      <c r="X140" s="149"/>
      <c r="Y140" s="149"/>
      <c r="Z140" s="149"/>
      <c r="AA140" s="149"/>
      <c r="AB140" s="149"/>
      <c r="AC140" s="149"/>
      <c r="AD140" s="149"/>
      <c r="AE140" s="149"/>
      <c r="AF140" s="150"/>
    </row>
    <row r="141" spans="1:32" ht="12.75">
      <c r="A141" s="148"/>
      <c r="B141" s="149"/>
      <c r="C141" s="149"/>
      <c r="D141" s="149"/>
      <c r="E141" s="149"/>
      <c r="F141" s="149"/>
      <c r="G141" s="149"/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  <c r="T141" s="149"/>
      <c r="U141" s="149"/>
      <c r="V141" s="149"/>
      <c r="W141" s="149"/>
      <c r="X141" s="149"/>
      <c r="Y141" s="149"/>
      <c r="Z141" s="149"/>
      <c r="AA141" s="149"/>
      <c r="AB141" s="149"/>
      <c r="AC141" s="149"/>
      <c r="AD141" s="149"/>
      <c r="AE141" s="149"/>
      <c r="AF141" s="150"/>
    </row>
    <row r="142" spans="1:32" ht="12.75">
      <c r="A142" s="148"/>
      <c r="B142" s="149"/>
      <c r="C142" s="149"/>
      <c r="D142" s="149"/>
      <c r="E142" s="149"/>
      <c r="F142" s="149"/>
      <c r="G142" s="149"/>
      <c r="H142" s="149"/>
      <c r="I142" s="149"/>
      <c r="J142" s="149"/>
      <c r="K142" s="149"/>
      <c r="L142" s="149"/>
      <c r="M142" s="149"/>
      <c r="N142" s="149"/>
      <c r="O142" s="149"/>
      <c r="P142" s="149"/>
      <c r="Q142" s="149"/>
      <c r="R142" s="149"/>
      <c r="S142" s="149"/>
      <c r="T142" s="149"/>
      <c r="U142" s="149"/>
      <c r="V142" s="149"/>
      <c r="W142" s="149"/>
      <c r="X142" s="149"/>
      <c r="Y142" s="149"/>
      <c r="Z142" s="149"/>
      <c r="AA142" s="149"/>
      <c r="AB142" s="149"/>
      <c r="AC142" s="149"/>
      <c r="AD142" s="149"/>
      <c r="AE142" s="149"/>
      <c r="AF142" s="150"/>
    </row>
    <row r="143" spans="1:32" ht="12.75">
      <c r="A143" s="148"/>
      <c r="B143" s="149"/>
      <c r="C143" s="149"/>
      <c r="D143" s="149"/>
      <c r="E143" s="149"/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  <c r="T143" s="149"/>
      <c r="U143" s="149"/>
      <c r="V143" s="149"/>
      <c r="W143" s="149"/>
      <c r="X143" s="149"/>
      <c r="Y143" s="149"/>
      <c r="Z143" s="149"/>
      <c r="AA143" s="149"/>
      <c r="AB143" s="149"/>
      <c r="AC143" s="149"/>
      <c r="AD143" s="149"/>
      <c r="AE143" s="149"/>
      <c r="AF143" s="150"/>
    </row>
    <row r="144" spans="1:32" ht="12.75">
      <c r="A144" s="148"/>
      <c r="B144" s="149"/>
      <c r="C144" s="149"/>
      <c r="D144" s="149"/>
      <c r="E144" s="149"/>
      <c r="F144" s="149"/>
      <c r="G144" s="149"/>
      <c r="H144" s="149"/>
      <c r="I144" s="149"/>
      <c r="J144" s="149"/>
      <c r="K144" s="149"/>
      <c r="L144" s="149"/>
      <c r="M144" s="149"/>
      <c r="N144" s="149"/>
      <c r="O144" s="149"/>
      <c r="P144" s="149"/>
      <c r="Q144" s="149"/>
      <c r="R144" s="149"/>
      <c r="S144" s="149"/>
      <c r="T144" s="149"/>
      <c r="U144" s="149"/>
      <c r="V144" s="149"/>
      <c r="W144" s="149"/>
      <c r="X144" s="149"/>
      <c r="Y144" s="149"/>
      <c r="Z144" s="149"/>
      <c r="AA144" s="149"/>
      <c r="AB144" s="149"/>
      <c r="AC144" s="149"/>
      <c r="AD144" s="149"/>
      <c r="AE144" s="149"/>
      <c r="AF144" s="150"/>
    </row>
    <row r="145" spans="1:32" ht="12.75">
      <c r="A145" s="148"/>
      <c r="B145" s="149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  <c r="T145" s="149"/>
      <c r="U145" s="149"/>
      <c r="V145" s="149"/>
      <c r="W145" s="149"/>
      <c r="X145" s="149"/>
      <c r="Y145" s="149"/>
      <c r="Z145" s="149"/>
      <c r="AA145" s="149"/>
      <c r="AB145" s="149"/>
      <c r="AC145" s="149"/>
      <c r="AD145" s="149"/>
      <c r="AE145" s="149"/>
      <c r="AF145" s="150"/>
    </row>
    <row r="146" spans="1:32" ht="12.75">
      <c r="A146" s="148"/>
      <c r="B146" s="149"/>
      <c r="C146" s="149"/>
      <c r="D146" s="149"/>
      <c r="E146" s="149"/>
      <c r="F146" s="149"/>
      <c r="G146" s="149"/>
      <c r="H146" s="149"/>
      <c r="I146" s="149"/>
      <c r="J146" s="149"/>
      <c r="K146" s="149"/>
      <c r="L146" s="149"/>
      <c r="M146" s="149"/>
      <c r="N146" s="149"/>
      <c r="O146" s="149"/>
      <c r="P146" s="149"/>
      <c r="Q146" s="149"/>
      <c r="R146" s="149"/>
      <c r="S146" s="149"/>
      <c r="T146" s="149"/>
      <c r="U146" s="149"/>
      <c r="V146" s="149"/>
      <c r="W146" s="149"/>
      <c r="X146" s="149"/>
      <c r="Y146" s="149"/>
      <c r="Z146" s="149"/>
      <c r="AA146" s="149"/>
      <c r="AB146" s="149"/>
      <c r="AC146" s="149"/>
      <c r="AD146" s="149"/>
      <c r="AE146" s="149"/>
      <c r="AF146" s="150"/>
    </row>
    <row r="147" spans="1:32" ht="12.75">
      <c r="A147" s="148"/>
      <c r="B147" s="149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  <c r="T147" s="149"/>
      <c r="U147" s="149"/>
      <c r="V147" s="149"/>
      <c r="W147" s="149"/>
      <c r="X147" s="149"/>
      <c r="Y147" s="149"/>
      <c r="Z147" s="149"/>
      <c r="AA147" s="149"/>
      <c r="AB147" s="149"/>
      <c r="AC147" s="149"/>
      <c r="AD147" s="149"/>
      <c r="AE147" s="149"/>
      <c r="AF147" s="150"/>
    </row>
    <row r="148" spans="1:32" ht="12.75">
      <c r="A148" s="148"/>
      <c r="B148" s="149"/>
      <c r="C148" s="149"/>
      <c r="D148" s="149"/>
      <c r="E148" s="149"/>
      <c r="F148" s="149"/>
      <c r="G148" s="149"/>
      <c r="H148" s="149"/>
      <c r="I148" s="149"/>
      <c r="J148" s="149"/>
      <c r="K148" s="149"/>
      <c r="L148" s="149"/>
      <c r="M148" s="149"/>
      <c r="N148" s="149"/>
      <c r="O148" s="149"/>
      <c r="P148" s="149"/>
      <c r="Q148" s="149"/>
      <c r="R148" s="149"/>
      <c r="S148" s="149"/>
      <c r="T148" s="149"/>
      <c r="U148" s="149"/>
      <c r="V148" s="149"/>
      <c r="W148" s="149"/>
      <c r="X148" s="149"/>
      <c r="Y148" s="149"/>
      <c r="Z148" s="149"/>
      <c r="AA148" s="149"/>
      <c r="AB148" s="149"/>
      <c r="AC148" s="149"/>
      <c r="AD148" s="149"/>
      <c r="AE148" s="149"/>
      <c r="AF148" s="150"/>
    </row>
    <row r="149" spans="1:32" ht="12.75">
      <c r="A149" s="148"/>
      <c r="B149" s="149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  <c r="T149" s="149"/>
      <c r="U149" s="149"/>
      <c r="V149" s="149"/>
      <c r="W149" s="149"/>
      <c r="X149" s="149"/>
      <c r="Y149" s="149"/>
      <c r="Z149" s="149"/>
      <c r="AA149" s="149"/>
      <c r="AB149" s="149"/>
      <c r="AC149" s="149"/>
      <c r="AD149" s="149"/>
      <c r="AE149" s="149"/>
      <c r="AF149" s="150"/>
    </row>
    <row r="150" spans="1:32" ht="12.75">
      <c r="A150" s="148"/>
      <c r="B150" s="149"/>
      <c r="C150" s="149"/>
      <c r="D150" s="149"/>
      <c r="E150" s="149"/>
      <c r="F150" s="149"/>
      <c r="G150" s="149"/>
      <c r="H150" s="149"/>
      <c r="I150" s="149"/>
      <c r="J150" s="149"/>
      <c r="K150" s="149"/>
      <c r="L150" s="149"/>
      <c r="M150" s="149"/>
      <c r="N150" s="149"/>
      <c r="O150" s="149"/>
      <c r="P150" s="149"/>
      <c r="Q150" s="149"/>
      <c r="R150" s="149"/>
      <c r="S150" s="149"/>
      <c r="T150" s="149"/>
      <c r="U150" s="149"/>
      <c r="V150" s="149"/>
      <c r="W150" s="149"/>
      <c r="X150" s="149"/>
      <c r="Y150" s="149"/>
      <c r="Z150" s="149"/>
      <c r="AA150" s="149"/>
      <c r="AB150" s="149"/>
      <c r="AC150" s="149"/>
      <c r="AD150" s="149"/>
      <c r="AE150" s="149"/>
      <c r="AF150" s="150"/>
    </row>
    <row r="151" spans="1:32" ht="12.75">
      <c r="A151" s="148"/>
      <c r="B151" s="149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  <c r="T151" s="149"/>
      <c r="U151" s="149"/>
      <c r="V151" s="149"/>
      <c r="W151" s="149"/>
      <c r="X151" s="149"/>
      <c r="Y151" s="149"/>
      <c r="Z151" s="149"/>
      <c r="AA151" s="149"/>
      <c r="AB151" s="149"/>
      <c r="AC151" s="149"/>
      <c r="AD151" s="149"/>
      <c r="AE151" s="149"/>
      <c r="AF151" s="150"/>
    </row>
    <row r="152" spans="1:32" ht="12.75">
      <c r="A152" s="148"/>
      <c r="B152" s="149"/>
      <c r="C152" s="149"/>
      <c r="D152" s="149"/>
      <c r="E152" s="149"/>
      <c r="F152" s="149"/>
      <c r="G152" s="149"/>
      <c r="H152" s="149"/>
      <c r="I152" s="149"/>
      <c r="J152" s="149"/>
      <c r="K152" s="149"/>
      <c r="L152" s="149"/>
      <c r="M152" s="149"/>
      <c r="N152" s="149"/>
      <c r="O152" s="149"/>
      <c r="P152" s="149"/>
      <c r="Q152" s="149"/>
      <c r="R152" s="149"/>
      <c r="S152" s="149"/>
      <c r="T152" s="149"/>
      <c r="U152" s="149"/>
      <c r="V152" s="149"/>
      <c r="W152" s="149"/>
      <c r="X152" s="149"/>
      <c r="Y152" s="149"/>
      <c r="Z152" s="149"/>
      <c r="AA152" s="149"/>
      <c r="AB152" s="149"/>
      <c r="AC152" s="149"/>
      <c r="AD152" s="149"/>
      <c r="AE152" s="149"/>
      <c r="AF152" s="150"/>
    </row>
    <row r="153" spans="1:32" ht="12.75">
      <c r="A153" s="148"/>
      <c r="B153" s="149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  <c r="T153" s="149"/>
      <c r="U153" s="149"/>
      <c r="V153" s="149"/>
      <c r="W153" s="149"/>
      <c r="X153" s="149"/>
      <c r="Y153" s="149"/>
      <c r="Z153" s="149"/>
      <c r="AA153" s="149"/>
      <c r="AB153" s="149"/>
      <c r="AC153" s="149"/>
      <c r="AD153" s="149"/>
      <c r="AE153" s="149"/>
      <c r="AF153" s="150"/>
    </row>
    <row r="154" spans="1:32" ht="12.75">
      <c r="A154" s="148"/>
      <c r="B154" s="149"/>
      <c r="C154" s="149"/>
      <c r="D154" s="149"/>
      <c r="E154" s="149"/>
      <c r="F154" s="149"/>
      <c r="G154" s="149"/>
      <c r="H154" s="149"/>
      <c r="I154" s="149"/>
      <c r="J154" s="149"/>
      <c r="K154" s="149"/>
      <c r="L154" s="149"/>
      <c r="M154" s="149"/>
      <c r="N154" s="149"/>
      <c r="O154" s="149"/>
      <c r="P154" s="149"/>
      <c r="Q154" s="149"/>
      <c r="R154" s="149"/>
      <c r="S154" s="149"/>
      <c r="T154" s="149"/>
      <c r="U154" s="149"/>
      <c r="V154" s="149"/>
      <c r="W154" s="149"/>
      <c r="X154" s="149"/>
      <c r="Y154" s="149"/>
      <c r="Z154" s="149"/>
      <c r="AA154" s="149"/>
      <c r="AB154" s="149"/>
      <c r="AC154" s="149"/>
      <c r="AD154" s="149"/>
      <c r="AE154" s="149"/>
      <c r="AF154" s="150"/>
    </row>
    <row r="155" spans="1:32" ht="12.75">
      <c r="A155" s="148"/>
      <c r="B155" s="149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  <c r="T155" s="149"/>
      <c r="U155" s="149"/>
      <c r="V155" s="149"/>
      <c r="W155" s="149"/>
      <c r="X155" s="149"/>
      <c r="Y155" s="149"/>
      <c r="Z155" s="149"/>
      <c r="AA155" s="149"/>
      <c r="AB155" s="149"/>
      <c r="AC155" s="149"/>
      <c r="AD155" s="149"/>
      <c r="AE155" s="149"/>
      <c r="AF155" s="150"/>
    </row>
    <row r="156" spans="1:32" ht="12.75">
      <c r="A156" s="148"/>
      <c r="B156" s="149"/>
      <c r="C156" s="149"/>
      <c r="D156" s="149"/>
      <c r="E156" s="149"/>
      <c r="F156" s="149"/>
      <c r="G156" s="149"/>
      <c r="H156" s="149"/>
      <c r="I156" s="149"/>
      <c r="J156" s="149"/>
      <c r="K156" s="149"/>
      <c r="L156" s="149"/>
      <c r="M156" s="149"/>
      <c r="N156" s="149"/>
      <c r="O156" s="149"/>
      <c r="P156" s="149"/>
      <c r="Q156" s="149"/>
      <c r="R156" s="149"/>
      <c r="S156" s="149"/>
      <c r="T156" s="149"/>
      <c r="U156" s="149"/>
      <c r="V156" s="149"/>
      <c r="W156" s="149"/>
      <c r="X156" s="149"/>
      <c r="Y156" s="149"/>
      <c r="Z156" s="149"/>
      <c r="AA156" s="149"/>
      <c r="AB156" s="149"/>
      <c r="AC156" s="149"/>
      <c r="AD156" s="149"/>
      <c r="AE156" s="149"/>
      <c r="AF156" s="150"/>
    </row>
    <row r="157" spans="1:32" ht="12.75">
      <c r="A157" s="148"/>
      <c r="B157" s="149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  <c r="T157" s="149"/>
      <c r="U157" s="149"/>
      <c r="V157" s="149"/>
      <c r="W157" s="149"/>
      <c r="X157" s="149"/>
      <c r="Y157" s="149"/>
      <c r="Z157" s="149"/>
      <c r="AA157" s="149"/>
      <c r="AB157" s="149"/>
      <c r="AC157" s="149"/>
      <c r="AD157" s="149"/>
      <c r="AE157" s="149"/>
      <c r="AF157" s="150"/>
    </row>
    <row r="158" spans="1:32" ht="12.75">
      <c r="A158" s="148"/>
      <c r="B158" s="149"/>
      <c r="C158" s="149"/>
      <c r="D158" s="149"/>
      <c r="E158" s="149"/>
      <c r="F158" s="149"/>
      <c r="G158" s="149"/>
      <c r="H158" s="149"/>
      <c r="I158" s="149"/>
      <c r="J158" s="149"/>
      <c r="K158" s="149"/>
      <c r="L158" s="149"/>
      <c r="M158" s="149"/>
      <c r="N158" s="149"/>
      <c r="O158" s="149"/>
      <c r="P158" s="149"/>
      <c r="Q158" s="149"/>
      <c r="R158" s="149"/>
      <c r="S158" s="149"/>
      <c r="T158" s="149"/>
      <c r="U158" s="149"/>
      <c r="V158" s="149"/>
      <c r="W158" s="149"/>
      <c r="X158" s="149"/>
      <c r="Y158" s="149"/>
      <c r="Z158" s="149"/>
      <c r="AA158" s="149"/>
      <c r="AB158" s="149"/>
      <c r="AC158" s="149"/>
      <c r="AD158" s="149"/>
      <c r="AE158" s="149"/>
      <c r="AF158" s="150"/>
    </row>
    <row r="159" spans="1:32" ht="12.75">
      <c r="A159" s="148"/>
      <c r="B159" s="149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  <c r="T159" s="149"/>
      <c r="U159" s="149"/>
      <c r="V159" s="149"/>
      <c r="W159" s="149"/>
      <c r="X159" s="149"/>
      <c r="Y159" s="149"/>
      <c r="Z159" s="149"/>
      <c r="AA159" s="149"/>
      <c r="AB159" s="149"/>
      <c r="AC159" s="149"/>
      <c r="AD159" s="149"/>
      <c r="AE159" s="149"/>
      <c r="AF159" s="150"/>
    </row>
    <row r="160" spans="1:32" ht="12.75">
      <c r="A160" s="148"/>
      <c r="B160" s="149"/>
      <c r="C160" s="149"/>
      <c r="D160" s="149"/>
      <c r="E160" s="149"/>
      <c r="F160" s="149"/>
      <c r="G160" s="149"/>
      <c r="H160" s="149"/>
      <c r="I160" s="149"/>
      <c r="J160" s="149"/>
      <c r="K160" s="149"/>
      <c r="L160" s="149"/>
      <c r="M160" s="149"/>
      <c r="N160" s="149"/>
      <c r="O160" s="149"/>
      <c r="P160" s="149"/>
      <c r="Q160" s="149"/>
      <c r="R160" s="149"/>
      <c r="S160" s="149"/>
      <c r="T160" s="149"/>
      <c r="U160" s="149"/>
      <c r="V160" s="149"/>
      <c r="W160" s="149"/>
      <c r="X160" s="149"/>
      <c r="Y160" s="149"/>
      <c r="Z160" s="149"/>
      <c r="AA160" s="149"/>
      <c r="AB160" s="149"/>
      <c r="AC160" s="149"/>
      <c r="AD160" s="149"/>
      <c r="AE160" s="149"/>
      <c r="AF160" s="150"/>
    </row>
    <row r="161" spans="1:32" ht="12.75">
      <c r="A161" s="148"/>
      <c r="B161" s="149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  <c r="T161" s="149"/>
      <c r="U161" s="149"/>
      <c r="V161" s="149"/>
      <c r="W161" s="149"/>
      <c r="X161" s="149"/>
      <c r="Y161" s="149"/>
      <c r="Z161" s="149"/>
      <c r="AA161" s="149"/>
      <c r="AB161" s="149"/>
      <c r="AC161" s="149"/>
      <c r="AD161" s="149"/>
      <c r="AE161" s="149"/>
      <c r="AF161" s="150"/>
    </row>
    <row r="162" spans="1:32" ht="12.75">
      <c r="A162" s="148"/>
      <c r="B162" s="149"/>
      <c r="C162" s="149"/>
      <c r="D162" s="149"/>
      <c r="E162" s="149"/>
      <c r="F162" s="149"/>
      <c r="G162" s="149"/>
      <c r="H162" s="149"/>
      <c r="I162" s="149"/>
      <c r="J162" s="149"/>
      <c r="K162" s="149"/>
      <c r="L162" s="149"/>
      <c r="M162" s="149"/>
      <c r="N162" s="149"/>
      <c r="O162" s="149"/>
      <c r="P162" s="149"/>
      <c r="Q162" s="149"/>
      <c r="R162" s="149"/>
      <c r="S162" s="149"/>
      <c r="T162" s="149"/>
      <c r="U162" s="149"/>
      <c r="V162" s="149"/>
      <c r="W162" s="149"/>
      <c r="X162" s="149"/>
      <c r="Y162" s="149"/>
      <c r="Z162" s="149"/>
      <c r="AA162" s="149"/>
      <c r="AB162" s="149"/>
      <c r="AC162" s="149"/>
      <c r="AD162" s="149"/>
      <c r="AE162" s="149"/>
      <c r="AF162" s="150"/>
    </row>
    <row r="163" spans="1:32" ht="12.75">
      <c r="A163" s="148"/>
      <c r="B163" s="149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  <c r="T163" s="149"/>
      <c r="U163" s="149"/>
      <c r="V163" s="149"/>
      <c r="W163" s="149"/>
      <c r="X163" s="149"/>
      <c r="Y163" s="149"/>
      <c r="Z163" s="149"/>
      <c r="AA163" s="149"/>
      <c r="AB163" s="149"/>
      <c r="AC163" s="149"/>
      <c r="AD163" s="149"/>
      <c r="AE163" s="149"/>
      <c r="AF163" s="150"/>
    </row>
    <row r="164" spans="1:32" ht="12.75">
      <c r="A164" s="148"/>
      <c r="B164" s="149"/>
      <c r="C164" s="149"/>
      <c r="D164" s="149"/>
      <c r="E164" s="149"/>
      <c r="F164" s="149"/>
      <c r="G164" s="149"/>
      <c r="H164" s="149"/>
      <c r="I164" s="149"/>
      <c r="J164" s="149"/>
      <c r="K164" s="149"/>
      <c r="L164" s="149"/>
      <c r="M164" s="149"/>
      <c r="N164" s="149"/>
      <c r="O164" s="149"/>
      <c r="P164" s="149"/>
      <c r="Q164" s="149"/>
      <c r="R164" s="149"/>
      <c r="S164" s="149"/>
      <c r="T164" s="149"/>
      <c r="U164" s="149"/>
      <c r="V164" s="149"/>
      <c r="W164" s="149"/>
      <c r="X164" s="149"/>
      <c r="Y164" s="149"/>
      <c r="Z164" s="149"/>
      <c r="AA164" s="149"/>
      <c r="AB164" s="149"/>
      <c r="AC164" s="149"/>
      <c r="AD164" s="149"/>
      <c r="AE164" s="149"/>
      <c r="AF164" s="150"/>
    </row>
    <row r="165" spans="1:32" ht="12.75">
      <c r="A165" s="148"/>
      <c r="B165" s="149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  <c r="T165" s="149"/>
      <c r="U165" s="149"/>
      <c r="V165" s="149"/>
      <c r="W165" s="149"/>
      <c r="X165" s="149"/>
      <c r="Y165" s="149"/>
      <c r="Z165" s="149"/>
      <c r="AA165" s="149"/>
      <c r="AB165" s="149"/>
      <c r="AC165" s="149"/>
      <c r="AD165" s="149"/>
      <c r="AE165" s="149"/>
      <c r="AF165" s="150"/>
    </row>
    <row r="166" spans="1:32" ht="12.75">
      <c r="A166" s="148"/>
      <c r="B166" s="149"/>
      <c r="C166" s="149"/>
      <c r="D166" s="149"/>
      <c r="E166" s="149"/>
      <c r="F166" s="149"/>
      <c r="G166" s="149"/>
      <c r="H166" s="149"/>
      <c r="I166" s="149"/>
      <c r="J166" s="149"/>
      <c r="K166" s="149"/>
      <c r="L166" s="149"/>
      <c r="M166" s="149"/>
      <c r="N166" s="149"/>
      <c r="O166" s="149"/>
      <c r="P166" s="149"/>
      <c r="Q166" s="149"/>
      <c r="R166" s="149"/>
      <c r="S166" s="149"/>
      <c r="T166" s="149"/>
      <c r="U166" s="149"/>
      <c r="V166" s="149"/>
      <c r="W166" s="149"/>
      <c r="X166" s="149"/>
      <c r="Y166" s="149"/>
      <c r="Z166" s="149"/>
      <c r="AA166" s="149"/>
      <c r="AB166" s="149"/>
      <c r="AC166" s="149"/>
      <c r="AD166" s="149"/>
      <c r="AE166" s="149"/>
      <c r="AF166" s="150"/>
    </row>
    <row r="167" spans="1:32" ht="12.75">
      <c r="A167" s="148"/>
      <c r="B167" s="149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  <c r="T167" s="149"/>
      <c r="U167" s="149"/>
      <c r="V167" s="149"/>
      <c r="W167" s="149"/>
      <c r="X167" s="149"/>
      <c r="Y167" s="149"/>
      <c r="Z167" s="149"/>
      <c r="AA167" s="149"/>
      <c r="AB167" s="149"/>
      <c r="AC167" s="149"/>
      <c r="AD167" s="149"/>
      <c r="AE167" s="149"/>
      <c r="AF167" s="150"/>
    </row>
    <row r="168" spans="1:32" ht="12.75">
      <c r="A168" s="148"/>
      <c r="B168" s="149"/>
      <c r="C168" s="149"/>
      <c r="D168" s="149"/>
      <c r="E168" s="149"/>
      <c r="F168" s="149"/>
      <c r="G168" s="149"/>
      <c r="H168" s="149"/>
      <c r="I168" s="149"/>
      <c r="J168" s="149"/>
      <c r="K168" s="149"/>
      <c r="L168" s="149"/>
      <c r="M168" s="149"/>
      <c r="N168" s="149"/>
      <c r="O168" s="149"/>
      <c r="P168" s="149"/>
      <c r="Q168" s="149"/>
      <c r="R168" s="149"/>
      <c r="S168" s="149"/>
      <c r="T168" s="149"/>
      <c r="U168" s="149"/>
      <c r="V168" s="149"/>
      <c r="W168" s="149"/>
      <c r="X168" s="149"/>
      <c r="Y168" s="149"/>
      <c r="Z168" s="149"/>
      <c r="AA168" s="149"/>
      <c r="AB168" s="149"/>
      <c r="AC168" s="149"/>
      <c r="AD168" s="149"/>
      <c r="AE168" s="149"/>
      <c r="AF168" s="150"/>
    </row>
    <row r="169" spans="1:32" ht="12.75">
      <c r="A169" s="148"/>
      <c r="B169" s="149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  <c r="T169" s="149"/>
      <c r="U169" s="149"/>
      <c r="V169" s="149"/>
      <c r="W169" s="149"/>
      <c r="X169" s="149"/>
      <c r="Y169" s="149"/>
      <c r="Z169" s="149"/>
      <c r="AA169" s="149"/>
      <c r="AB169" s="149"/>
      <c r="AC169" s="149"/>
      <c r="AD169" s="149"/>
      <c r="AE169" s="149"/>
      <c r="AF169" s="150"/>
    </row>
    <row r="170" spans="1:32" ht="12.75">
      <c r="A170" s="148"/>
      <c r="B170" s="149"/>
      <c r="C170" s="149"/>
      <c r="D170" s="149"/>
      <c r="E170" s="149"/>
      <c r="F170" s="149"/>
      <c r="G170" s="149"/>
      <c r="H170" s="149"/>
      <c r="I170" s="149"/>
      <c r="J170" s="149"/>
      <c r="K170" s="149"/>
      <c r="L170" s="149"/>
      <c r="M170" s="149"/>
      <c r="N170" s="149"/>
      <c r="O170" s="149"/>
      <c r="P170" s="149"/>
      <c r="Q170" s="149"/>
      <c r="R170" s="149"/>
      <c r="S170" s="149"/>
      <c r="T170" s="149"/>
      <c r="U170" s="149"/>
      <c r="V170" s="149"/>
      <c r="W170" s="149"/>
      <c r="X170" s="149"/>
      <c r="Y170" s="149"/>
      <c r="Z170" s="149"/>
      <c r="AA170" s="149"/>
      <c r="AB170" s="149"/>
      <c r="AC170" s="149"/>
      <c r="AD170" s="149"/>
      <c r="AE170" s="149"/>
      <c r="AF170" s="150"/>
    </row>
    <row r="171" spans="1:32" ht="12.75">
      <c r="A171" s="148"/>
      <c r="B171" s="149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  <c r="T171" s="149"/>
      <c r="U171" s="149"/>
      <c r="V171" s="149"/>
      <c r="W171" s="149"/>
      <c r="X171" s="149"/>
      <c r="Y171" s="149"/>
      <c r="Z171" s="149"/>
      <c r="AA171" s="149"/>
      <c r="AB171" s="149"/>
      <c r="AC171" s="149"/>
      <c r="AD171" s="149"/>
      <c r="AE171" s="149"/>
      <c r="AF171" s="150"/>
    </row>
    <row r="172" spans="1:32" ht="12.75">
      <c r="A172" s="148"/>
      <c r="B172" s="149"/>
      <c r="C172" s="149"/>
      <c r="D172" s="149"/>
      <c r="E172" s="149"/>
      <c r="F172" s="149"/>
      <c r="G172" s="149"/>
      <c r="H172" s="149"/>
      <c r="I172" s="149"/>
      <c r="J172" s="149"/>
      <c r="K172" s="149"/>
      <c r="L172" s="149"/>
      <c r="M172" s="149"/>
      <c r="N172" s="149"/>
      <c r="O172" s="149"/>
      <c r="P172" s="149"/>
      <c r="Q172" s="149"/>
      <c r="R172" s="149"/>
      <c r="S172" s="149"/>
      <c r="T172" s="149"/>
      <c r="U172" s="149"/>
      <c r="V172" s="149"/>
      <c r="W172" s="149"/>
      <c r="X172" s="149"/>
      <c r="Y172" s="149"/>
      <c r="Z172" s="149"/>
      <c r="AA172" s="149"/>
      <c r="AB172" s="149"/>
      <c r="AC172" s="149"/>
      <c r="AD172" s="149"/>
      <c r="AE172" s="149"/>
      <c r="AF172" s="150"/>
    </row>
    <row r="173" spans="1:32" ht="12.75">
      <c r="A173" s="148"/>
      <c r="B173" s="149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  <c r="T173" s="149"/>
      <c r="U173" s="149"/>
      <c r="V173" s="149"/>
      <c r="W173" s="149"/>
      <c r="X173" s="149"/>
      <c r="Y173" s="149"/>
      <c r="Z173" s="149"/>
      <c r="AA173" s="149"/>
      <c r="AB173" s="149"/>
      <c r="AC173" s="149"/>
      <c r="AD173" s="149"/>
      <c r="AE173" s="149"/>
      <c r="AF173" s="150"/>
    </row>
    <row r="174" spans="1:32" ht="12.75">
      <c r="A174" s="148"/>
      <c r="B174" s="149"/>
      <c r="C174" s="149"/>
      <c r="D174" s="149"/>
      <c r="E174" s="149"/>
      <c r="F174" s="149"/>
      <c r="G174" s="149"/>
      <c r="H174" s="149"/>
      <c r="I174" s="149"/>
      <c r="J174" s="149"/>
      <c r="K174" s="149"/>
      <c r="L174" s="149"/>
      <c r="M174" s="149"/>
      <c r="N174" s="149"/>
      <c r="O174" s="149"/>
      <c r="P174" s="149"/>
      <c r="Q174" s="149"/>
      <c r="R174" s="149"/>
      <c r="S174" s="149"/>
      <c r="T174" s="149"/>
      <c r="U174" s="149"/>
      <c r="V174" s="149"/>
      <c r="W174" s="149"/>
      <c r="X174" s="149"/>
      <c r="Y174" s="149"/>
      <c r="Z174" s="149"/>
      <c r="AA174" s="149"/>
      <c r="AB174" s="149"/>
      <c r="AC174" s="149"/>
      <c r="AD174" s="149"/>
      <c r="AE174" s="149"/>
      <c r="AF174" s="150"/>
    </row>
    <row r="175" spans="1:32" ht="12.75">
      <c r="A175" s="148"/>
      <c r="B175" s="149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  <c r="T175" s="149"/>
      <c r="U175" s="149"/>
      <c r="V175" s="149"/>
      <c r="W175" s="149"/>
      <c r="X175" s="149"/>
      <c r="Y175" s="149"/>
      <c r="Z175" s="149"/>
      <c r="AA175" s="149"/>
      <c r="AB175" s="149"/>
      <c r="AC175" s="149"/>
      <c r="AD175" s="149"/>
      <c r="AE175" s="149"/>
      <c r="AF175" s="150"/>
    </row>
    <row r="176" spans="1:32" ht="12.75">
      <c r="A176" s="148"/>
      <c r="B176" s="149"/>
      <c r="C176" s="149"/>
      <c r="D176" s="149"/>
      <c r="E176" s="149"/>
      <c r="F176" s="149"/>
      <c r="G176" s="149"/>
      <c r="H176" s="149"/>
      <c r="I176" s="149"/>
      <c r="J176" s="149"/>
      <c r="K176" s="149"/>
      <c r="L176" s="149"/>
      <c r="M176" s="149"/>
      <c r="N176" s="149"/>
      <c r="O176" s="149"/>
      <c r="P176" s="149"/>
      <c r="Q176" s="149"/>
      <c r="R176" s="149"/>
      <c r="S176" s="149"/>
      <c r="T176" s="149"/>
      <c r="U176" s="149"/>
      <c r="V176" s="149"/>
      <c r="W176" s="149"/>
      <c r="X176" s="149"/>
      <c r="Y176" s="149"/>
      <c r="Z176" s="149"/>
      <c r="AA176" s="149"/>
      <c r="AB176" s="149"/>
      <c r="AC176" s="149"/>
      <c r="AD176" s="149"/>
      <c r="AE176" s="149"/>
      <c r="AF176" s="150"/>
    </row>
    <row r="177" spans="1:32" ht="12.75">
      <c r="A177" s="148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  <c r="T177" s="149"/>
      <c r="U177" s="149"/>
      <c r="V177" s="149"/>
      <c r="W177" s="149"/>
      <c r="X177" s="149"/>
      <c r="Y177" s="149"/>
      <c r="Z177" s="149"/>
      <c r="AA177" s="149"/>
      <c r="AB177" s="149"/>
      <c r="AC177" s="149"/>
      <c r="AD177" s="149"/>
      <c r="AE177" s="149"/>
      <c r="AF177" s="150"/>
    </row>
    <row r="178" spans="1:32" ht="12.75">
      <c r="A178" s="148"/>
      <c r="B178" s="149"/>
      <c r="C178" s="149"/>
      <c r="D178" s="149"/>
      <c r="E178" s="149"/>
      <c r="F178" s="149"/>
      <c r="G178" s="149"/>
      <c r="H178" s="149"/>
      <c r="I178" s="149"/>
      <c r="J178" s="149"/>
      <c r="K178" s="149"/>
      <c r="L178" s="149"/>
      <c r="M178" s="149"/>
      <c r="N178" s="149"/>
      <c r="O178" s="149"/>
      <c r="P178" s="149"/>
      <c r="Q178" s="149"/>
      <c r="R178" s="149"/>
      <c r="S178" s="149"/>
      <c r="T178" s="149"/>
      <c r="U178" s="149"/>
      <c r="V178" s="149"/>
      <c r="W178" s="149"/>
      <c r="X178" s="149"/>
      <c r="Y178" s="149"/>
      <c r="Z178" s="149"/>
      <c r="AA178" s="149"/>
      <c r="AB178" s="149"/>
      <c r="AC178" s="149"/>
      <c r="AD178" s="149"/>
      <c r="AE178" s="149"/>
      <c r="AF178" s="150"/>
    </row>
    <row r="179" spans="1:32" ht="12.75">
      <c r="A179" s="148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  <c r="T179" s="149"/>
      <c r="U179" s="149"/>
      <c r="V179" s="149"/>
      <c r="W179" s="149"/>
      <c r="X179" s="149"/>
      <c r="Y179" s="149"/>
      <c r="Z179" s="149"/>
      <c r="AA179" s="149"/>
      <c r="AB179" s="149"/>
      <c r="AC179" s="149"/>
      <c r="AD179" s="149"/>
      <c r="AE179" s="149"/>
      <c r="AF179" s="150"/>
    </row>
    <row r="180" spans="1:32" ht="12.75">
      <c r="A180" s="148"/>
      <c r="B180" s="149"/>
      <c r="C180" s="149"/>
      <c r="D180" s="149"/>
      <c r="E180" s="149"/>
      <c r="F180" s="149"/>
      <c r="G180" s="149"/>
      <c r="H180" s="149"/>
      <c r="I180" s="149"/>
      <c r="J180" s="149"/>
      <c r="K180" s="149"/>
      <c r="L180" s="149"/>
      <c r="M180" s="149"/>
      <c r="N180" s="149"/>
      <c r="O180" s="149"/>
      <c r="P180" s="149"/>
      <c r="Q180" s="149"/>
      <c r="R180" s="149"/>
      <c r="S180" s="149"/>
      <c r="T180" s="149"/>
      <c r="U180" s="149"/>
      <c r="V180" s="149"/>
      <c r="W180" s="149"/>
      <c r="X180" s="149"/>
      <c r="Y180" s="149"/>
      <c r="Z180" s="149"/>
      <c r="AA180" s="149"/>
      <c r="AB180" s="149"/>
      <c r="AC180" s="149"/>
      <c r="AD180" s="149"/>
      <c r="AE180" s="149"/>
      <c r="AF180" s="150"/>
    </row>
    <row r="181" spans="1:32" ht="12.75">
      <c r="A181" s="148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  <c r="T181" s="149"/>
      <c r="U181" s="149"/>
      <c r="V181" s="149"/>
      <c r="W181" s="149"/>
      <c r="X181" s="149"/>
      <c r="Y181" s="149"/>
      <c r="Z181" s="149"/>
      <c r="AA181" s="149"/>
      <c r="AB181" s="149"/>
      <c r="AC181" s="149"/>
      <c r="AD181" s="149"/>
      <c r="AE181" s="149"/>
      <c r="AF181" s="150"/>
    </row>
    <row r="182" spans="1:32" ht="12.75">
      <c r="A182" s="148"/>
      <c r="B182" s="149"/>
      <c r="C182" s="149"/>
      <c r="D182" s="149"/>
      <c r="E182" s="149"/>
      <c r="F182" s="149"/>
      <c r="G182" s="149"/>
      <c r="H182" s="149"/>
      <c r="I182" s="149"/>
      <c r="J182" s="149"/>
      <c r="K182" s="149"/>
      <c r="L182" s="149"/>
      <c r="M182" s="149"/>
      <c r="N182" s="149"/>
      <c r="O182" s="149"/>
      <c r="P182" s="149"/>
      <c r="Q182" s="149"/>
      <c r="R182" s="149"/>
      <c r="S182" s="149"/>
      <c r="T182" s="149"/>
      <c r="U182" s="149"/>
      <c r="V182" s="149"/>
      <c r="W182" s="149"/>
      <c r="X182" s="149"/>
      <c r="Y182" s="149"/>
      <c r="Z182" s="149"/>
      <c r="AA182" s="149"/>
      <c r="AB182" s="149"/>
      <c r="AC182" s="149"/>
      <c r="AD182" s="149"/>
      <c r="AE182" s="149"/>
      <c r="AF182" s="150"/>
    </row>
    <row r="183" spans="1:32" ht="12.75">
      <c r="A183" s="148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  <c r="T183" s="149"/>
      <c r="U183" s="149"/>
      <c r="V183" s="149"/>
      <c r="W183" s="149"/>
      <c r="X183" s="149"/>
      <c r="Y183" s="149"/>
      <c r="Z183" s="149"/>
      <c r="AA183" s="149"/>
      <c r="AB183" s="149"/>
      <c r="AC183" s="149"/>
      <c r="AD183" s="149"/>
      <c r="AE183" s="149"/>
      <c r="AF183" s="150"/>
    </row>
    <row r="184" spans="1:32" ht="12.75">
      <c r="A184" s="148"/>
      <c r="B184" s="149"/>
      <c r="C184" s="149"/>
      <c r="D184" s="149"/>
      <c r="E184" s="149"/>
      <c r="F184" s="149"/>
      <c r="G184" s="149"/>
      <c r="H184" s="149"/>
      <c r="I184" s="149"/>
      <c r="J184" s="149"/>
      <c r="K184" s="149"/>
      <c r="L184" s="149"/>
      <c r="M184" s="149"/>
      <c r="N184" s="149"/>
      <c r="O184" s="149"/>
      <c r="P184" s="149"/>
      <c r="Q184" s="149"/>
      <c r="R184" s="149"/>
      <c r="S184" s="149"/>
      <c r="T184" s="149"/>
      <c r="U184" s="149"/>
      <c r="V184" s="149"/>
      <c r="W184" s="149"/>
      <c r="X184" s="149"/>
      <c r="Y184" s="149"/>
      <c r="Z184" s="149"/>
      <c r="AA184" s="149"/>
      <c r="AB184" s="149"/>
      <c r="AC184" s="149"/>
      <c r="AD184" s="149"/>
      <c r="AE184" s="149"/>
      <c r="AF184" s="150"/>
    </row>
    <row r="185" spans="1:32" ht="12.75">
      <c r="A185" s="148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  <c r="T185" s="149"/>
      <c r="U185" s="149"/>
      <c r="V185" s="149"/>
      <c r="W185" s="149"/>
      <c r="X185" s="149"/>
      <c r="Y185" s="149"/>
      <c r="Z185" s="149"/>
      <c r="AA185" s="149"/>
      <c r="AB185" s="149"/>
      <c r="AC185" s="149"/>
      <c r="AD185" s="149"/>
      <c r="AE185" s="149"/>
      <c r="AF185" s="150"/>
    </row>
    <row r="186" spans="1:32" ht="12.75">
      <c r="A186" s="148"/>
      <c r="B186" s="149"/>
      <c r="C186" s="149"/>
      <c r="D186" s="149"/>
      <c r="E186" s="149"/>
      <c r="F186" s="149"/>
      <c r="G186" s="149"/>
      <c r="H186" s="149"/>
      <c r="I186" s="149"/>
      <c r="J186" s="149"/>
      <c r="K186" s="149"/>
      <c r="L186" s="149"/>
      <c r="M186" s="149"/>
      <c r="N186" s="149"/>
      <c r="O186" s="149"/>
      <c r="P186" s="149"/>
      <c r="Q186" s="149"/>
      <c r="R186" s="149"/>
      <c r="S186" s="149"/>
      <c r="T186" s="149"/>
      <c r="U186" s="149"/>
      <c r="V186" s="149"/>
      <c r="W186" s="149"/>
      <c r="X186" s="149"/>
      <c r="Y186" s="149"/>
      <c r="Z186" s="149"/>
      <c r="AA186" s="149"/>
      <c r="AB186" s="149"/>
      <c r="AC186" s="149"/>
      <c r="AD186" s="149"/>
      <c r="AE186" s="149"/>
      <c r="AF186" s="150"/>
    </row>
    <row r="187" spans="1:32" ht="12.75">
      <c r="A187" s="148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  <c r="T187" s="149"/>
      <c r="U187" s="149"/>
      <c r="V187" s="149"/>
      <c r="W187" s="149"/>
      <c r="X187" s="149"/>
      <c r="Y187" s="149"/>
      <c r="Z187" s="149"/>
      <c r="AA187" s="149"/>
      <c r="AB187" s="149"/>
      <c r="AC187" s="149"/>
      <c r="AD187" s="149"/>
      <c r="AE187" s="149"/>
      <c r="AF187" s="150"/>
    </row>
    <row r="188" spans="1:32" ht="12.75">
      <c r="A188" s="148"/>
      <c r="B188" s="149"/>
      <c r="C188" s="149"/>
      <c r="D188" s="149"/>
      <c r="E188" s="149"/>
      <c r="F188" s="149"/>
      <c r="G188" s="149"/>
      <c r="H188" s="149"/>
      <c r="I188" s="149"/>
      <c r="J188" s="149"/>
      <c r="K188" s="149"/>
      <c r="L188" s="149"/>
      <c r="M188" s="149"/>
      <c r="N188" s="149"/>
      <c r="O188" s="149"/>
      <c r="P188" s="149"/>
      <c r="Q188" s="149"/>
      <c r="R188" s="149"/>
      <c r="S188" s="149"/>
      <c r="T188" s="149"/>
      <c r="U188" s="149"/>
      <c r="V188" s="149"/>
      <c r="W188" s="149"/>
      <c r="X188" s="149"/>
      <c r="Y188" s="149"/>
      <c r="Z188" s="149"/>
      <c r="AA188" s="149"/>
      <c r="AB188" s="149"/>
      <c r="AC188" s="149"/>
      <c r="AD188" s="149"/>
      <c r="AE188" s="149"/>
      <c r="AF188" s="150"/>
    </row>
    <row r="189" spans="1:32" ht="12.75">
      <c r="A189" s="148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  <c r="T189" s="149"/>
      <c r="U189" s="149"/>
      <c r="V189" s="149"/>
      <c r="W189" s="149"/>
      <c r="X189" s="149"/>
      <c r="Y189" s="149"/>
      <c r="Z189" s="149"/>
      <c r="AA189" s="149"/>
      <c r="AB189" s="149"/>
      <c r="AC189" s="149"/>
      <c r="AD189" s="149"/>
      <c r="AE189" s="149"/>
      <c r="AF189" s="150"/>
    </row>
    <row r="190" spans="1:32" ht="12.75">
      <c r="A190" s="148"/>
      <c r="B190" s="149"/>
      <c r="C190" s="149"/>
      <c r="D190" s="149"/>
      <c r="E190" s="149"/>
      <c r="F190" s="149"/>
      <c r="G190" s="149"/>
      <c r="H190" s="149"/>
      <c r="I190" s="149"/>
      <c r="J190" s="149"/>
      <c r="K190" s="149"/>
      <c r="L190" s="149"/>
      <c r="M190" s="149"/>
      <c r="N190" s="149"/>
      <c r="O190" s="149"/>
      <c r="P190" s="149"/>
      <c r="Q190" s="149"/>
      <c r="R190" s="149"/>
      <c r="S190" s="149"/>
      <c r="T190" s="149"/>
      <c r="U190" s="149"/>
      <c r="V190" s="149"/>
      <c r="W190" s="149"/>
      <c r="X190" s="149"/>
      <c r="Y190" s="149"/>
      <c r="Z190" s="149"/>
      <c r="AA190" s="149"/>
      <c r="AB190" s="149"/>
      <c r="AC190" s="149"/>
      <c r="AD190" s="149"/>
      <c r="AE190" s="149"/>
      <c r="AF190" s="150"/>
    </row>
    <row r="191" spans="1:32" ht="12.75">
      <c r="A191" s="148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  <c r="T191" s="149"/>
      <c r="U191" s="149"/>
      <c r="V191" s="149"/>
      <c r="W191" s="149"/>
      <c r="X191" s="149"/>
      <c r="Y191" s="149"/>
      <c r="Z191" s="149"/>
      <c r="AA191" s="149"/>
      <c r="AB191" s="149"/>
      <c r="AC191" s="149"/>
      <c r="AD191" s="149"/>
      <c r="AE191" s="149"/>
      <c r="AF191" s="150"/>
    </row>
    <row r="192" spans="1:32" ht="12.75">
      <c r="A192" s="148"/>
      <c r="B192" s="149"/>
      <c r="C192" s="149"/>
      <c r="D192" s="149"/>
      <c r="E192" s="149"/>
      <c r="F192" s="149"/>
      <c r="G192" s="149"/>
      <c r="H192" s="149"/>
      <c r="I192" s="149"/>
      <c r="J192" s="149"/>
      <c r="K192" s="149"/>
      <c r="L192" s="149"/>
      <c r="M192" s="149"/>
      <c r="N192" s="149"/>
      <c r="O192" s="149"/>
      <c r="P192" s="149"/>
      <c r="Q192" s="149"/>
      <c r="R192" s="149"/>
      <c r="S192" s="149"/>
      <c r="T192" s="149"/>
      <c r="U192" s="149"/>
      <c r="V192" s="149"/>
      <c r="W192" s="149"/>
      <c r="X192" s="149"/>
      <c r="Y192" s="149"/>
      <c r="Z192" s="149"/>
      <c r="AA192" s="149"/>
      <c r="AB192" s="149"/>
      <c r="AC192" s="149"/>
      <c r="AD192" s="149"/>
      <c r="AE192" s="149"/>
      <c r="AF192" s="150"/>
    </row>
    <row r="193" spans="1:32" ht="12.75">
      <c r="A193" s="148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  <c r="T193" s="149"/>
      <c r="U193" s="149"/>
      <c r="V193" s="149"/>
      <c r="W193" s="149"/>
      <c r="X193" s="149"/>
      <c r="Y193" s="149"/>
      <c r="Z193" s="149"/>
      <c r="AA193" s="149"/>
      <c r="AB193" s="149"/>
      <c r="AC193" s="149"/>
      <c r="AD193" s="149"/>
      <c r="AE193" s="149"/>
      <c r="AF193" s="150"/>
    </row>
    <row r="194" spans="1:32" ht="12.75">
      <c r="A194" s="148"/>
      <c r="B194" s="149"/>
      <c r="C194" s="149"/>
      <c r="D194" s="149"/>
      <c r="E194" s="149"/>
      <c r="F194" s="149"/>
      <c r="G194" s="149"/>
      <c r="H194" s="149"/>
      <c r="I194" s="149"/>
      <c r="J194" s="149"/>
      <c r="K194" s="149"/>
      <c r="L194" s="149"/>
      <c r="M194" s="149"/>
      <c r="N194" s="149"/>
      <c r="O194" s="149"/>
      <c r="P194" s="149"/>
      <c r="Q194" s="149"/>
      <c r="R194" s="149"/>
      <c r="S194" s="149"/>
      <c r="T194" s="149"/>
      <c r="U194" s="149"/>
      <c r="V194" s="149"/>
      <c r="W194" s="149"/>
      <c r="X194" s="149"/>
      <c r="Y194" s="149"/>
      <c r="Z194" s="149"/>
      <c r="AA194" s="149"/>
      <c r="AB194" s="149"/>
      <c r="AC194" s="149"/>
      <c r="AD194" s="149"/>
      <c r="AE194" s="149"/>
      <c r="AF194" s="150"/>
    </row>
    <row r="195" spans="1:32" ht="12.75">
      <c r="A195" s="148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  <c r="T195" s="149"/>
      <c r="U195" s="149"/>
      <c r="V195" s="149"/>
      <c r="W195" s="149"/>
      <c r="X195" s="149"/>
      <c r="Y195" s="149"/>
      <c r="Z195" s="149"/>
      <c r="AA195" s="149"/>
      <c r="AB195" s="149"/>
      <c r="AC195" s="149"/>
      <c r="AD195" s="149"/>
      <c r="AE195" s="149"/>
      <c r="AF195" s="150"/>
    </row>
    <row r="196" spans="1:32" ht="12.75">
      <c r="A196" s="148"/>
      <c r="B196" s="149"/>
      <c r="C196" s="149"/>
      <c r="D196" s="149"/>
      <c r="E196" s="149"/>
      <c r="F196" s="149"/>
      <c r="G196" s="149"/>
      <c r="H196" s="149"/>
      <c r="I196" s="149"/>
      <c r="J196" s="149"/>
      <c r="K196" s="149"/>
      <c r="L196" s="149"/>
      <c r="M196" s="149"/>
      <c r="N196" s="149"/>
      <c r="O196" s="149"/>
      <c r="P196" s="149"/>
      <c r="Q196" s="149"/>
      <c r="R196" s="149"/>
      <c r="S196" s="149"/>
      <c r="T196" s="149"/>
      <c r="U196" s="149"/>
      <c r="V196" s="149"/>
      <c r="W196" s="149"/>
      <c r="X196" s="149"/>
      <c r="Y196" s="149"/>
      <c r="Z196" s="149"/>
      <c r="AA196" s="149"/>
      <c r="AB196" s="149"/>
      <c r="AC196" s="149"/>
      <c r="AD196" s="149"/>
      <c r="AE196" s="149"/>
      <c r="AF196" s="150"/>
    </row>
  </sheetData>
  <sheetProtection selectLockedCells="1" selectUnlockedCells="1"/>
  <mergeCells count="36">
    <mergeCell ref="A72:AF72"/>
    <mergeCell ref="A78:B78"/>
    <mergeCell ref="Z14:Z15"/>
    <mergeCell ref="AA14:AA15"/>
    <mergeCell ref="AB14:AB15"/>
    <mergeCell ref="AC14:AC15"/>
    <mergeCell ref="AD14:AD15"/>
    <mergeCell ref="A17:AF17"/>
    <mergeCell ref="T14:T15"/>
    <mergeCell ref="U14:U15"/>
    <mergeCell ref="V14:V15"/>
    <mergeCell ref="W14:W15"/>
    <mergeCell ref="X14:X15"/>
    <mergeCell ref="Y14:Y15"/>
    <mergeCell ref="N14:N15"/>
    <mergeCell ref="O14:O15"/>
    <mergeCell ref="P14:P15"/>
    <mergeCell ref="Q14:Q15"/>
    <mergeCell ref="R14:R15"/>
    <mergeCell ref="S14:S15"/>
    <mergeCell ref="H14:H15"/>
    <mergeCell ref="I14:I15"/>
    <mergeCell ref="J14:J15"/>
    <mergeCell ref="K14:K15"/>
    <mergeCell ref="L14:L15"/>
    <mergeCell ref="M14:M15"/>
    <mergeCell ref="B10:AF11"/>
    <mergeCell ref="A13:A15"/>
    <mergeCell ref="B13:B15"/>
    <mergeCell ref="C13:C15"/>
    <mergeCell ref="D13:D15"/>
    <mergeCell ref="E13:E15"/>
    <mergeCell ref="F13:F15"/>
    <mergeCell ref="G13:AE13"/>
    <mergeCell ref="AF13:AF15"/>
    <mergeCell ref="G14:G15"/>
  </mergeCells>
  <printOptions/>
  <pageMargins left="0.2298611111111111" right="0.1701388888888889" top="0.1701388888888889" bottom="0.1701388888888889" header="0.5118055555555555" footer="0.5118055555555555"/>
  <pageSetup horizontalDpi="300" verticalDpi="300" orientation="landscape" paperSize="9" scale="54"/>
</worksheet>
</file>

<file path=xl/worksheets/sheet8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B10" sqref="B10"/>
    </sheetView>
  </sheetViews>
  <sheetFormatPr defaultColWidth="8.57421875" defaultRowHeight="12.75"/>
  <cols>
    <col min="1" max="5" width="8.00390625" style="1" customWidth="1"/>
    <col min="6" max="6" width="11.421875" style="1" customWidth="1"/>
    <col min="7" max="11" width="8.00390625" style="1" customWidth="1"/>
    <col min="12" max="16384" width="8.57421875" style="2" customWidth="1"/>
  </cols>
  <sheetData>
    <row r="1" spans="6:11" ht="15.75">
      <c r="F1" s="1" t="s">
        <v>348</v>
      </c>
      <c r="H1" s="3"/>
      <c r="I1" s="3"/>
      <c r="J1" s="3"/>
      <c r="K1" s="3"/>
    </row>
    <row r="2" spans="6:11" ht="15.75">
      <c r="F2" s="1" t="s">
        <v>1</v>
      </c>
      <c r="H2" s="3"/>
      <c r="I2" s="3"/>
      <c r="J2" s="3"/>
      <c r="K2" s="3"/>
    </row>
    <row r="3" spans="6:11" ht="15.75">
      <c r="F3" s="1" t="s">
        <v>2</v>
      </c>
      <c r="H3" s="3"/>
      <c r="I3" s="3"/>
      <c r="J3" s="3"/>
      <c r="K3" s="3"/>
    </row>
    <row r="4" spans="6:11" ht="15.75">
      <c r="F4" s="1" t="s">
        <v>349</v>
      </c>
      <c r="H4" s="3"/>
      <c r="I4" s="3"/>
      <c r="J4" s="3"/>
      <c r="K4" s="3"/>
    </row>
    <row r="5" spans="8:11" ht="15.75">
      <c r="H5" s="3"/>
      <c r="I5" s="3"/>
      <c r="J5" s="3"/>
      <c r="K5" s="3"/>
    </row>
    <row r="13" spans="3:7" ht="18.75">
      <c r="C13" s="4" t="s">
        <v>350</v>
      </c>
      <c r="D13" s="4"/>
      <c r="E13" s="4"/>
      <c r="F13" s="4"/>
      <c r="G13" s="4"/>
    </row>
    <row r="14" ht="18.75">
      <c r="C14" s="4" t="s">
        <v>351</v>
      </c>
    </row>
    <row r="15" ht="18.75">
      <c r="C15" s="4"/>
    </row>
    <row r="16" ht="12.75">
      <c r="G16" s="5" t="s">
        <v>352</v>
      </c>
    </row>
    <row r="17" ht="12.75">
      <c r="G17" s="5"/>
    </row>
    <row r="18" spans="2:7" ht="15.75">
      <c r="B18" s="6">
        <v>1</v>
      </c>
      <c r="C18" s="3" t="s">
        <v>8</v>
      </c>
      <c r="D18" s="3"/>
      <c r="E18" s="3"/>
      <c r="F18" s="3"/>
      <c r="G18" s="160">
        <v>296</v>
      </c>
    </row>
    <row r="19" spans="2:7" ht="15.75">
      <c r="B19" s="6"/>
      <c r="C19" s="3"/>
      <c r="D19" s="3"/>
      <c r="E19" s="3"/>
      <c r="F19" s="3"/>
      <c r="G19" s="160"/>
    </row>
    <row r="20" spans="1:9" ht="15.75">
      <c r="A20" s="3"/>
      <c r="B20" s="6"/>
      <c r="C20" s="3"/>
      <c r="D20" s="3"/>
      <c r="E20" s="3"/>
      <c r="F20" s="3"/>
      <c r="G20" s="145"/>
      <c r="H20" s="3"/>
      <c r="I20" s="3"/>
    </row>
    <row r="21" spans="1:9" ht="15.75">
      <c r="A21" s="3"/>
      <c r="B21" s="6"/>
      <c r="C21" s="3"/>
      <c r="D21" s="3"/>
      <c r="E21" s="3"/>
      <c r="F21" s="3"/>
      <c r="G21" s="160"/>
      <c r="H21" s="3"/>
      <c r="I21" s="3"/>
    </row>
    <row r="22" spans="1:9" ht="15.75">
      <c r="A22" s="3"/>
      <c r="B22" s="6"/>
      <c r="C22" s="3"/>
      <c r="D22" s="3"/>
      <c r="E22" s="3"/>
      <c r="F22" s="3"/>
      <c r="G22" s="145"/>
      <c r="H22" s="3"/>
      <c r="I22" s="3"/>
    </row>
    <row r="23" spans="1:9" ht="15.75">
      <c r="A23" s="3"/>
      <c r="B23" s="6"/>
      <c r="C23" s="3"/>
      <c r="D23" s="3"/>
      <c r="E23" s="3"/>
      <c r="F23" s="3"/>
      <c r="G23" s="145"/>
      <c r="H23" s="3"/>
      <c r="I23" s="3"/>
    </row>
    <row r="24" spans="1:9" ht="15.75">
      <c r="A24" s="3"/>
      <c r="B24" s="6"/>
      <c r="C24" s="3"/>
      <c r="D24" s="3"/>
      <c r="E24" s="3"/>
      <c r="F24" s="3"/>
      <c r="G24" s="145"/>
      <c r="H24" s="3"/>
      <c r="I24" s="3"/>
    </row>
    <row r="25" spans="1:9" ht="15.75">
      <c r="A25" s="3"/>
      <c r="B25" s="3"/>
      <c r="C25" s="9" t="s">
        <v>21</v>
      </c>
      <c r="D25" s="9"/>
      <c r="E25" s="9"/>
      <c r="F25" s="9"/>
      <c r="G25" s="161">
        <f>SUM(G18:G22)</f>
        <v>296</v>
      </c>
      <c r="H25" s="3"/>
      <c r="I25" s="3"/>
    </row>
    <row r="26" spans="1:9" ht="15.75">
      <c r="A26" s="3"/>
      <c r="B26" s="3"/>
      <c r="C26" s="3"/>
      <c r="D26" s="3"/>
      <c r="E26" s="3"/>
      <c r="F26" s="3"/>
      <c r="G26" s="3"/>
      <c r="H26" s="3"/>
      <c r="I26" s="3"/>
    </row>
    <row r="27" spans="1:9" ht="15.75">
      <c r="A27" s="3"/>
      <c r="B27" s="3"/>
      <c r="C27" s="3"/>
      <c r="D27" s="3"/>
      <c r="E27" s="3"/>
      <c r="F27" s="3"/>
      <c r="G27" s="3"/>
      <c r="H27" s="3"/>
      <c r="I27" s="3"/>
    </row>
    <row r="28" spans="1:9" ht="15.75">
      <c r="A28" s="3"/>
      <c r="B28" s="3"/>
      <c r="C28" s="3"/>
      <c r="D28" s="3"/>
      <c r="E28" s="3"/>
      <c r="F28" s="3"/>
      <c r="G28" s="3"/>
      <c r="H28" s="3"/>
      <c r="I28" s="3"/>
    </row>
    <row r="29" spans="1:9" ht="15.75">
      <c r="A29" s="3"/>
      <c r="B29" s="3"/>
      <c r="C29" s="3"/>
      <c r="D29" s="3"/>
      <c r="E29" s="3"/>
      <c r="F29" s="3"/>
      <c r="G29" s="3"/>
      <c r="H29" s="3"/>
      <c r="I29" s="3"/>
    </row>
    <row r="30" spans="1:9" ht="15.75">
      <c r="A30" s="3"/>
      <c r="B30" s="3"/>
      <c r="C30" s="3"/>
      <c r="D30" s="3"/>
      <c r="E30" s="3"/>
      <c r="F30" s="3"/>
      <c r="G30" s="3"/>
      <c r="H30" s="3"/>
      <c r="I30" s="3"/>
    </row>
  </sheetData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</cp:lastModifiedBy>
  <cp:lastPrinted>2023-05-12T08:19:29Z</cp:lastPrinted>
  <dcterms:created xsi:type="dcterms:W3CDTF">2023-01-10T05:48:01Z</dcterms:created>
  <dcterms:modified xsi:type="dcterms:W3CDTF">2023-05-12T08:52:36Z</dcterms:modified>
  <cp:category/>
  <cp:version/>
  <cp:contentType/>
  <cp:contentStatus/>
</cp:coreProperties>
</file>