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 дох.и расх.по КОСГУ" sheetId="1" r:id="rId1"/>
    <sheet name="прил.2 дох." sheetId="2" r:id="rId2"/>
    <sheet name="прил.3 источн" sheetId="3" r:id="rId3"/>
    <sheet name="прил.4 по учр." sheetId="4" r:id="rId4"/>
  </sheets>
  <definedNames>
    <definedName name="_xlnm.Print_Area" localSheetId="0">'прил.1 дох.и расх.по КОСГУ'!$A$1:$G$63</definedName>
    <definedName name="_xlnm.Print_Area" localSheetId="3">'прил.4 по учр.'!$A$1:$F$49</definedName>
    <definedName name="_xlnm.Print_Area" localSheetId="0">'прил.1 дох.и расх.по КОСГУ'!$A$1:$G$63</definedName>
    <definedName name="_xlnm.Print_Area" localSheetId="3">'прил.4 по учр.'!$A$1:$F$49</definedName>
  </definedNames>
  <calcPr fullCalcOnLoad="1"/>
</workbook>
</file>

<file path=xl/sharedStrings.xml><?xml version="1.0" encoding="utf-8"?>
<sst xmlns="http://schemas.openxmlformats.org/spreadsheetml/2006/main" count="304" uniqueCount="278">
  <si>
    <t>Приложение 1</t>
  </si>
  <si>
    <t xml:space="preserve">к Порядку составления и ведения </t>
  </si>
  <si>
    <t>кассового плана исполнения бюджета Чухломского</t>
  </si>
  <si>
    <t xml:space="preserve">муниципального района </t>
  </si>
  <si>
    <t>УТВЕРЖДЕНО</t>
  </si>
  <si>
    <t>Заведующий финансовым отделом</t>
  </si>
  <si>
    <t>администрации Чухломского МР</t>
  </si>
  <si>
    <t>______________________С.А.Шигарева</t>
  </si>
  <si>
    <r>
      <t xml:space="preserve">Кассовый план </t>
    </r>
    <r>
      <rPr>
        <b/>
        <u val="single"/>
        <sz val="14"/>
        <color indexed="8"/>
        <rFont val="Calibri"/>
        <family val="2"/>
      </rPr>
      <t>на 2019 год (по состоянию на 30.09.2019 года)</t>
    </r>
  </si>
  <si>
    <t>(рублей)</t>
  </si>
  <si>
    <t>Код БК</t>
  </si>
  <si>
    <t>Сумма на 2019год</t>
  </si>
  <si>
    <t xml:space="preserve">в том числе </t>
  </si>
  <si>
    <t>1 квартал</t>
  </si>
  <si>
    <t>2 квартал</t>
  </si>
  <si>
    <t>3 квартал</t>
  </si>
  <si>
    <t>4 квартал</t>
  </si>
  <si>
    <t>ВСЕГО -ПОСТУПЛЕНИЯ</t>
  </si>
  <si>
    <t>Налоговые и неналоговые доходы</t>
  </si>
  <si>
    <t>000 1 00 00000 00 0000 000</t>
  </si>
  <si>
    <t>из них: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</si>
  <si>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</si>
  <si>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</si>
  <si>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</si>
  <si>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</si>
  <si>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</si>
  <si>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</si>
  <si>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Доходы от использования имущества, находящегося в госуд.и муниц. собственности </t>
  </si>
  <si>
    <t>000 1 11 00000 00 0000 000</t>
  </si>
  <si>
    <t>Доходы от продажи материальных и нематериальных активов</t>
  </si>
  <si>
    <t>000 1 14 00000 00 0000 000</t>
  </si>
  <si>
    <t xml:space="preserve"> </t>
  </si>
  <si>
    <t>Безвозмездные поступления</t>
  </si>
  <si>
    <t>000 2 00 00000 00 0000 000</t>
  </si>
  <si>
    <t>Дотации от других бюджетов бюджетной системы Российской Федерации</t>
  </si>
  <si>
    <t>000 2 02  10000 00 0000 150</t>
  </si>
  <si>
    <t>Субсидии  бюджетам субъектов РФ и муниципальных образований</t>
  </si>
  <si>
    <t>000 2 02  20000 00 0000 150</t>
  </si>
  <si>
    <t>Субвенции от других бюджетов бюджетной системы Российской Федерации</t>
  </si>
  <si>
    <t>000 2 02  30000 00  0000 150</t>
  </si>
  <si>
    <t>Иные межбюджетные трансферты</t>
  </si>
  <si>
    <t>000 202 40000 00 0000 150</t>
  </si>
  <si>
    <t>Прочие безвозмездные поступления</t>
  </si>
  <si>
    <t>000 2 07  05000 00  0000 180</t>
  </si>
  <si>
    <t>Возврат остатков субсидий, субвенций и иных межбюджетных трансфертов, имеющих целевое назначение, прошлых лет</t>
  </si>
  <si>
    <t>000 2 19  05000 00  0000 151</t>
  </si>
  <si>
    <t>ВСЕГО - ВЫПЛАТЫ</t>
  </si>
  <si>
    <t>в том числе:</t>
  </si>
  <si>
    <t>за счет средств районного бюджета</t>
  </si>
  <si>
    <t>за счет средств областного бюджета</t>
  </si>
  <si>
    <t>за счет целевых средств федерального бюджета</t>
  </si>
  <si>
    <t>СПРАВОЧНО:</t>
  </si>
  <si>
    <t>по кодам операций сектора государственного управления</t>
  </si>
  <si>
    <t>Заработная плата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</si>
  <si>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</si>
  <si>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</si>
  <si>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</si>
  <si>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</si>
  <si>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</si>
  <si>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</si>
  <si>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</si>
  <si>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</si>
  <si>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Страхование</t>
  </si>
  <si>
    <t>Услуги, работы для целей кап.вложения</t>
  </si>
  <si>
    <t>Обслуживание внутренних долговых обязательств</t>
  </si>
  <si>
    <t>Безвозмездные перечисления текущего характера государственным(муниципальным) учреждениям</t>
  </si>
  <si>
    <t>Безвозмездные  перечисления иным нефинансовым организациям ( за исключением нефинансовых организаций государственного сектора) на производство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</si>
  <si>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</si>
  <si>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</si>
  <si>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</si>
  <si>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</si>
  <si>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</si>
  <si>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</si>
  <si>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</si>
  <si>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Пенсии, пособия и выплаты по пенс., соц.  и мед. страхованию населения</t>
  </si>
  <si>
    <t>Соц.пособия и компенсац. персоналу в денежной форме</t>
  </si>
  <si>
    <t>КАССОВЫЙ РАЗРЫВ</t>
  </si>
  <si>
    <t xml:space="preserve">Заведующий финансовым отделом                                                  </t>
  </si>
  <si>
    <t>С.А.Шигарева</t>
  </si>
  <si>
    <r>
      <t xml:space="preserve">                                                                                                                                                                                                (подпись)</t>
    </r>
    <r>
      <rPr>
        <sz val="12"/>
        <color indexed="8"/>
        <rFont val="Times New Roman"/>
        <family val="1"/>
      </rPr>
      <t xml:space="preserve">                               </t>
    </r>
    <r>
      <rPr>
        <sz val="8"/>
        <color indexed="8"/>
        <rFont val="Times New Roman"/>
        <family val="1"/>
      </rPr>
      <t>(расшифровка подписи)</t>
    </r>
  </si>
  <si>
    <t>Приложение 2</t>
  </si>
  <si>
    <t>Прогноз поступлений доходов в бюджет Чухломского муниципального района</t>
  </si>
  <si>
    <t>на 2019 год (по состоянию на 30.09.2019 года)</t>
  </si>
  <si>
    <t xml:space="preserve">                                                                  (рублей)</t>
  </si>
  <si>
    <t xml:space="preserve">Наименование </t>
  </si>
  <si>
    <t>Код бюджетной классификации</t>
  </si>
  <si>
    <t xml:space="preserve">  Годовые   значения в соответствии  с Решением Собрания депутатов Чухломского муниципального района о бюджете района</t>
  </si>
  <si>
    <t xml:space="preserve">в том числе                                 </t>
  </si>
  <si>
    <t>классификации</t>
  </si>
  <si>
    <t xml:space="preserve">1 квартал     </t>
  </si>
  <si>
    <t xml:space="preserve">2 квартал     </t>
  </si>
  <si>
    <t xml:space="preserve">3 квартал     </t>
  </si>
  <si>
    <t xml:space="preserve">4 квартал     </t>
  </si>
  <si>
    <t>Доходы бюджета - ИТОГО 
В том числе:Доходы бюджета - ИТОГО 
В том числе:Доходы бюджета - ИТОГО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</si>
  <si>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</si>
  <si>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</si>
  <si>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</si>
  <si>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</si>
  <si>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</si>
  <si>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</si>
  <si>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</si>
  <si>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</si>
  <si>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</si>
  <si>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</si>
  <si>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</si>
  <si>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</si>
  <si>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</si>
  <si>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</si>
  <si>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</si>
  <si>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</si>
  <si>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</si>
  <si>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</si>
  <si>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</si>
  <si>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</si>
  <si>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</si>
  <si>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</si>
  <si>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</si>
  <si>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</si>
  <si>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</si>
  <si>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</si>
  <si>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</si>
  <si>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</si>
  <si>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</si>
  <si>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</si>
  <si>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</si>
  <si>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</si>
  <si>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</si>
  <si>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</si>
  <si>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</si>
  <si>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</si>
  <si>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</si>
  <si>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</si>
  <si>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</si>
  <si>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Доходы от сдачи в аренду имущества, составляющего казну поселений (за исключением земельных участков)</t>
  </si>
  <si>
    <t>000 11105075100000120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</si>
  <si>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</si>
  <si>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</si>
  <si>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</si>
  <si>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</si>
  <si>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</si>
  <si>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</si>
  <si>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</si>
  <si>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</si>
  <si>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</si>
  <si>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</si>
  <si>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</si>
  <si>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</si>
  <si>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</si>
  <si>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</si>
  <si>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</si>
  <si>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</si>
  <si>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</si>
  <si>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</si>
  <si>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ШТРАФЫ, САНКЦИИ, ВОЗМЕЩЕНИЕ УЩЕРБА</t>
  </si>
  <si>
    <t>000 11600000000000000</t>
  </si>
  <si>
    <t xml:space="preserve">Денежные взыскания (штрафы) за нарушение земельного законодательства </t>
  </si>
  <si>
    <t>000 116 25060010000140</t>
  </si>
  <si>
    <t>Денежные взыскания (штрафы) за правонарушения в области дорожного движения</t>
  </si>
  <si>
    <t>000 116030030010000140</t>
  </si>
  <si>
    <t>Денежные взыскания (штрафы) за админ.правонарушения в области налогов и сборов, предусмотренных Кодексом РФ об административных правонарушениях</t>
  </si>
  <si>
    <t>000 11603030010000140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</si>
  <si>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продукции</t>
  </si>
  <si>
    <t>000 16 08010 01 0000 140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</si>
  <si>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 , работ, услуг для обеспечения государственных и муниципальных нужд </t>
  </si>
  <si>
    <t>000 11633050050000140</t>
  </si>
  <si>
    <t>Денежные взыскания (штрафы) за нарушение законодательства о налогах и сборах</t>
  </si>
  <si>
    <t>000  11603010010000140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</si>
  <si>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</si>
  <si>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</si>
  <si>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</si>
  <si>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</si>
  <si>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</si>
  <si>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</si>
  <si>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Приложение 3</t>
  </si>
  <si>
    <t xml:space="preserve">кассового плана исполнения бюджета </t>
  </si>
  <si>
    <t xml:space="preserve">Чухломского муниципального района </t>
  </si>
  <si>
    <t>Источники финансирования дефицита бюджета Чухломского муниципального района по состоянию на 30.09.2019 года</t>
  </si>
  <si>
    <t>Наименование классификации</t>
  </si>
  <si>
    <t xml:space="preserve">  Годовые   значения в соответствии  с Решением Собрания депутатов Чухломского МР о бюджете района</t>
  </si>
  <si>
    <t xml:space="preserve">                      в том числе                                 </t>
  </si>
  <si>
    <t xml:space="preserve">    1 квартал     </t>
  </si>
  <si>
    <t xml:space="preserve">    2 квартал     </t>
  </si>
  <si>
    <t xml:space="preserve">    3 квартал     </t>
  </si>
  <si>
    <t xml:space="preserve">    4 квартал     </t>
  </si>
  <si>
    <t>Источники финансирования дефицита бюджетов - всего: 
В том числе:Источники финансирования дефицита бюджетов - всего: 
В том числе:Источники финансирования дефицита бюджетов - всего: 
В том числе:</t>
  </si>
  <si>
    <t>х</t>
  </si>
  <si>
    <t>источники внутреннего финансирования дефицита бюджетов</t>
  </si>
  <si>
    <t>000 01000000000000000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</si>
  <si>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</si>
  <si>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</si>
  <si>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</si>
  <si>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</si>
  <si>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 Российской Федерации</t>
  </si>
  <si>
    <t>000 01020000050000710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</si>
  <si>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</si>
  <si>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</si>
  <si>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</si>
  <si>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</si>
  <si>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</si>
  <si>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</si>
  <si>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</si>
  <si>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</si>
  <si>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</si>
  <si>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</si>
  <si>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</si>
  <si>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</si>
  <si>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</si>
  <si>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</si>
  <si>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</si>
  <si>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Изменение остатков средств на счетах по учету  средств бюджета</t>
  </si>
  <si>
    <t>000 01020000000000810</t>
  </si>
  <si>
    <t>Иные источники внутреннего финансирования дефицитов бюджетов</t>
  </si>
  <si>
    <t>000 01060000000000000</t>
  </si>
  <si>
    <t>Прочие источники внутреннего финансирования дефицитов бюджетов</t>
  </si>
  <si>
    <t>000 01060600000000000</t>
  </si>
  <si>
    <t>Привлечение прочих источников внутреннего финансирования дефицитов бюджетов</t>
  </si>
  <si>
    <t>000 01060600000000700</t>
  </si>
  <si>
    <t>Привлечение прочих источников внутреннего финансирования дефицитов бюджетов муниципальных районов</t>
  </si>
  <si>
    <t>000 01060000000000710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</si>
  <si>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</si>
  <si>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</si>
  <si>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</si>
  <si>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</si>
  <si>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 xml:space="preserve">Увеличение прочих остатков денежных средств бюджетов 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</si>
  <si>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</si>
  <si>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</si>
  <si>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</si>
  <si>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</si>
  <si>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</si>
  <si>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</si>
  <si>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</si>
  <si>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</si>
  <si>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</si>
  <si>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</si>
  <si>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</si>
  <si>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Приложение 4</t>
  </si>
  <si>
    <t>Предельные объемы финансирования</t>
  </si>
  <si>
    <t xml:space="preserve"> бюджета Чухломского муниципального района</t>
  </si>
  <si>
    <r>
      <t xml:space="preserve"> </t>
    </r>
    <r>
      <rPr>
        <sz val="10"/>
        <color indexed="8"/>
        <rFont val="Courier New"/>
        <family val="3"/>
      </rPr>
      <t>(рублей)</t>
    </r>
  </si>
  <si>
    <t>Наименование ГРБС</t>
  </si>
  <si>
    <t>Итого на год</t>
  </si>
  <si>
    <t>в том числе</t>
  </si>
  <si>
    <t>Предельные объемы финансирования – Всего</t>
  </si>
  <si>
    <t>В том числе по ГРБС</t>
  </si>
  <si>
    <t>Собрание депутатов Чухломского муниципального района Костромской области</t>
  </si>
  <si>
    <t>Администрация Чухломского муниципального района Костромской области</t>
  </si>
  <si>
    <t>Ревизионная комиссия Чухломского муниципального района</t>
  </si>
  <si>
    <t>Сектор внутреннего финансового контроля</t>
  </si>
  <si>
    <t>МКУ"ЕДДС Чухломского МР"</t>
  </si>
  <si>
    <t>Отдел культуры, туризма, молодежи и спорта администрации Чухломского муниципального района Костромской области</t>
  </si>
  <si>
    <t>МКУК МБ Чухломского муниципального района</t>
  </si>
  <si>
    <t>Отдел образования администрации Чухломского муниципального района Костромской области</t>
  </si>
  <si>
    <t>Централизованная бухгалтерия</t>
  </si>
  <si>
    <t>Методический центр</t>
  </si>
  <si>
    <t>МКДОУ Чухломский детский сад "Родничок"</t>
  </si>
  <si>
    <t>МКДОУ Чухломский детский сад "Колосок"</t>
  </si>
  <si>
    <t>МКДОУ Судайский детский сад "Василек"</t>
  </si>
  <si>
    <t>МКДОУ Введенский детский сад "Дюймовочка"</t>
  </si>
  <si>
    <t>МКУ  "Детская музыкальная школа им. В.Н. Бахвалова"</t>
  </si>
  <si>
    <t>МКУ ДО ДДЮ "Дар"</t>
  </si>
  <si>
    <t>МКУДО Судайский дом пионеров и школьников</t>
  </si>
  <si>
    <t>МКОУ Беловская основная школа им.Н.А.Лебедева</t>
  </si>
  <si>
    <t>МКОУ Нагорская основная школа</t>
  </si>
  <si>
    <t>МКОУ Жаровская основная школа им. М.М. Платова</t>
  </si>
  <si>
    <t>МКОУ Повалихинская начальная школа</t>
  </si>
  <si>
    <t>МКОУ Введенская средняя общеобразовательная школа имени В.З.Ершова</t>
  </si>
  <si>
    <t>МКОУ Тормановская основная школа</t>
  </si>
  <si>
    <t>МКОУ Турдиевская основная общеобразовательная школа</t>
  </si>
  <si>
    <t>МКОУ Федоровская начальная школа</t>
  </si>
  <si>
    <t>МКОУ Вигская средняя общеобразовательная школа</t>
  </si>
  <si>
    <t>МКОУ Чухломская средняя школа имени А.А.Яковлева</t>
  </si>
  <si>
    <t>МКОУ Судайская средняя школа</t>
  </si>
  <si>
    <t>Отдел сельского хозяйства администрации Чухломского муниципального района Костромской области</t>
  </si>
  <si>
    <t xml:space="preserve">Отдел капитального строительства и архитектуры администрации Чухломского МР </t>
  </si>
  <si>
    <t>Финансовый отдел администрации Чухломского МР</t>
  </si>
  <si>
    <t>Музей</t>
  </si>
  <si>
    <t>Чухломский РДК</t>
  </si>
  <si>
    <t>Муниципальное казенное отраслевое учреждение Чухломского муниципального района Костромской области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</si>
</sst>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&quot;&quot;###,##0.00"/>
    <numFmt numFmtId="168" formatCode="##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sz val="7.5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sz val="7.5"/>
      <name val="Arial"/>
      <family val="2"/>
    </font>
    <font>
      <sz val="9"/>
      <color indexed="8"/>
      <name val="Cambria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1" fillId="0" borderId="0" xfId="23">
      <alignment/>
      <protection/>
    </xf>
    <xf numFmtId="164" fontId="1" fillId="0" borderId="0" xfId="23" applyAlignment="1">
      <alignment horizontal="center"/>
      <protection/>
    </xf>
    <xf numFmtId="164" fontId="2" fillId="0" borderId="0" xfId="23" applyFont="1" applyFill="1" applyBorder="1" applyAlignment="1">
      <alignment horizontal="center"/>
      <protection/>
    </xf>
    <xf numFmtId="164" fontId="4" fillId="0" borderId="0" xfId="23" applyFont="1" applyFill="1" applyAlignment="1">
      <alignment vertical="center" wrapText="1"/>
      <protection/>
    </xf>
    <xf numFmtId="164" fontId="1" fillId="0" borderId="0" xfId="23" applyFill="1">
      <alignment/>
      <protection/>
    </xf>
    <xf numFmtId="164" fontId="4" fillId="0" borderId="0" xfId="23" applyFont="1" applyAlignment="1">
      <alignment horizontal="center" vertical="center" wrapText="1"/>
      <protection/>
    </xf>
    <xf numFmtId="164" fontId="4" fillId="0" borderId="0" xfId="23" applyFont="1" applyAlignment="1">
      <alignment vertical="center" wrapText="1"/>
      <protection/>
    </xf>
    <xf numFmtId="164" fontId="5" fillId="0" borderId="0" xfId="23" applyFont="1" applyBorder="1" applyAlignment="1">
      <alignment horizontal="right" vertical="center" wrapText="1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6" fillId="2" borderId="2" xfId="23" applyFont="1" applyFill="1" applyBorder="1" applyAlignment="1">
      <alignment horizontal="center" vertical="center" wrapText="1"/>
      <protection/>
    </xf>
    <xf numFmtId="164" fontId="6" fillId="2" borderId="3" xfId="23" applyFont="1" applyFill="1" applyBorder="1" applyAlignment="1">
      <alignment horizontal="center" vertical="center" wrapText="1"/>
      <protection/>
    </xf>
    <xf numFmtId="164" fontId="6" fillId="2" borderId="4" xfId="23" applyFont="1" applyFill="1" applyBorder="1" applyAlignment="1">
      <alignment horizontal="center" vertical="center" wrapText="1"/>
      <protection/>
    </xf>
    <xf numFmtId="164" fontId="6" fillId="2" borderId="5" xfId="23" applyFont="1" applyFill="1" applyBorder="1" applyAlignment="1">
      <alignment horizontal="center" vertical="center" wrapText="1"/>
      <protection/>
    </xf>
    <xf numFmtId="164" fontId="6" fillId="0" borderId="6" xfId="23" applyFont="1" applyFill="1" applyBorder="1" applyAlignment="1">
      <alignment vertical="center" wrapText="1"/>
      <protection/>
    </xf>
    <xf numFmtId="164" fontId="6" fillId="0" borderId="6" xfId="23" applyFont="1" applyFill="1" applyBorder="1" applyAlignment="1">
      <alignment horizontal="center" vertical="center" wrapText="1"/>
      <protection/>
    </xf>
    <xf numFmtId="165" fontId="7" fillId="0" borderId="6" xfId="23" applyNumberFormat="1" applyFont="1" applyFill="1" applyBorder="1" applyAlignment="1">
      <alignment horizontal="center" vertical="center" wrapText="1"/>
      <protection/>
    </xf>
    <xf numFmtId="165" fontId="6" fillId="0" borderId="6" xfId="23" applyNumberFormat="1" applyFont="1" applyFill="1" applyBorder="1" applyAlignment="1">
      <alignment horizontal="center" vertical="center" wrapText="1"/>
      <protection/>
    </xf>
    <xf numFmtId="164" fontId="6" fillId="0" borderId="7" xfId="23" applyFont="1" applyBorder="1" applyAlignment="1">
      <alignment vertical="center" wrapText="1"/>
      <protection/>
    </xf>
    <xf numFmtId="166" fontId="8" fillId="0" borderId="7" xfId="23" applyNumberFormat="1" applyFont="1" applyBorder="1" applyAlignment="1">
      <alignment horizontal="center"/>
      <protection/>
    </xf>
    <xf numFmtId="165" fontId="9" fillId="0" borderId="7" xfId="23" applyNumberFormat="1" applyFont="1" applyBorder="1" applyAlignment="1">
      <alignment horizontal="center" vertical="center" wrapText="1"/>
      <protection/>
    </xf>
    <xf numFmtId="164" fontId="4" fillId="0" borderId="7" xfId="23" applyFont="1" applyBorder="1" applyAlignment="1">
      <alignment vertical="center" wrapText="1"/>
      <protection/>
    </xf>
    <xf numFmtId="164" fontId="10" fillId="0" borderId="7" xfId="23" applyFont="1" applyBorder="1" applyAlignment="1">
      <alignment horizontal="center" vertical="center" wrapText="1"/>
      <protection/>
    </xf>
    <xf numFmtId="165" fontId="11" fillId="0" borderId="7" xfId="23" applyNumberFormat="1" applyFont="1" applyBorder="1" applyAlignment="1">
      <alignment horizontal="center" vertical="center" wrapText="1"/>
      <protection/>
    </xf>
    <xf numFmtId="164" fontId="8" fillId="0" borderId="7" xfId="23" applyFont="1" applyBorder="1" applyAlignment="1">
      <alignment horizontal="center"/>
      <protection/>
    </xf>
    <xf numFmtId="166" fontId="8" fillId="0" borderId="7" xfId="23" applyNumberFormat="1" applyFont="1" applyFill="1" applyBorder="1" applyAlignment="1">
      <alignment horizontal="center"/>
      <protection/>
    </xf>
    <xf numFmtId="166" fontId="8" fillId="0" borderId="8" xfId="23" applyNumberFormat="1" applyFont="1" applyFill="1" applyBorder="1" applyAlignment="1">
      <alignment horizontal="center"/>
      <protection/>
    </xf>
    <xf numFmtId="164" fontId="10" fillId="0" borderId="6" xfId="23" applyFont="1" applyBorder="1" applyAlignment="1">
      <alignment horizontal="center" vertical="center" wrapText="1"/>
      <protection/>
    </xf>
    <xf numFmtId="165" fontId="1" fillId="0" borderId="7" xfId="23" applyNumberFormat="1" applyFont="1" applyFill="1" applyBorder="1" applyAlignment="1">
      <alignment horizontal="center"/>
      <protection/>
    </xf>
    <xf numFmtId="164" fontId="9" fillId="0" borderId="7" xfId="23" applyFont="1" applyFill="1" applyBorder="1" applyAlignment="1">
      <alignment vertical="center" wrapText="1"/>
      <protection/>
    </xf>
    <xf numFmtId="164" fontId="9" fillId="0" borderId="7" xfId="23" applyFont="1" applyFill="1" applyBorder="1" applyAlignment="1">
      <alignment horizontal="center" vertical="center" wrapText="1"/>
      <protection/>
    </xf>
    <xf numFmtId="165" fontId="9" fillId="0" borderId="7" xfId="23" applyNumberFormat="1" applyFont="1" applyFill="1" applyBorder="1" applyAlignment="1">
      <alignment horizontal="center" vertical="center" wrapText="1"/>
      <protection/>
    </xf>
    <xf numFmtId="165" fontId="9" fillId="0" borderId="7" xfId="23" applyNumberFormat="1" applyFont="1" applyFill="1" applyBorder="1" applyAlignment="1">
      <alignment horizontal="right" vertical="center" wrapText="1"/>
      <protection/>
    </xf>
    <xf numFmtId="164" fontId="11" fillId="0" borderId="7" xfId="23" applyFont="1" applyBorder="1" applyAlignment="1">
      <alignment vertical="center" wrapText="1"/>
      <protection/>
    </xf>
    <xf numFmtId="164" fontId="11" fillId="0" borderId="7" xfId="23" applyFont="1" applyBorder="1" applyAlignment="1">
      <alignment horizontal="center" vertical="center" wrapText="1"/>
      <protection/>
    </xf>
    <xf numFmtId="164" fontId="11" fillId="0" borderId="7" xfId="23" applyFont="1" applyBorder="1" applyAlignment="1">
      <alignment horizontal="right" vertical="center" wrapText="1"/>
      <protection/>
    </xf>
    <xf numFmtId="164" fontId="9" fillId="0" borderId="7" xfId="23" applyFont="1" applyBorder="1" applyAlignment="1">
      <alignment vertical="center" wrapText="1"/>
      <protection/>
    </xf>
    <xf numFmtId="165" fontId="12" fillId="0" borderId="7" xfId="23" applyNumberFormat="1" applyFont="1" applyBorder="1" applyAlignment="1">
      <alignment horizontal="center" vertical="center" wrapText="1"/>
      <protection/>
    </xf>
    <xf numFmtId="165" fontId="12" fillId="0" borderId="7" xfId="23" applyNumberFormat="1" applyFont="1" applyBorder="1" applyAlignment="1">
      <alignment horizontal="right" vertical="center" wrapText="1"/>
      <protection/>
    </xf>
    <xf numFmtId="164" fontId="9" fillId="0" borderId="7" xfId="23" applyFont="1" applyBorder="1" applyAlignment="1">
      <alignment horizontal="center" vertical="center" wrapText="1"/>
      <protection/>
    </xf>
    <xf numFmtId="164" fontId="13" fillId="0" borderId="7" xfId="23" applyFont="1" applyBorder="1" applyAlignment="1">
      <alignment horizontal="justify" vertical="top" wrapText="1"/>
      <protection/>
    </xf>
    <xf numFmtId="165" fontId="11" fillId="0" borderId="7" xfId="23" applyNumberFormat="1" applyFont="1" applyBorder="1" applyAlignment="1">
      <alignment horizontal="right" vertical="center" wrapText="1"/>
      <protection/>
    </xf>
    <xf numFmtId="165" fontId="4" fillId="0" borderId="0" xfId="23" applyNumberFormat="1" applyFont="1" applyAlignment="1">
      <alignment vertical="center" wrapText="1"/>
      <protection/>
    </xf>
    <xf numFmtId="165" fontId="12" fillId="0" borderId="7" xfId="23" applyNumberFormat="1" applyFont="1" applyFill="1" applyBorder="1" applyAlignment="1">
      <alignment horizontal="center" vertical="center" wrapText="1"/>
      <protection/>
    </xf>
    <xf numFmtId="164" fontId="14" fillId="0" borderId="0" xfId="23" applyFont="1" applyAlignment="1">
      <alignment vertical="center" wrapText="1"/>
      <protection/>
    </xf>
    <xf numFmtId="164" fontId="15" fillId="0" borderId="0" xfId="23" applyFont="1" applyAlignment="1">
      <alignment horizontal="right" vertical="center"/>
      <protection/>
    </xf>
    <xf numFmtId="165" fontId="1" fillId="0" borderId="0" xfId="23" applyNumberFormat="1">
      <alignment/>
      <protection/>
    </xf>
    <xf numFmtId="164" fontId="14" fillId="0" borderId="0" xfId="23" applyFont="1" applyAlignment="1">
      <alignment vertical="center"/>
      <protection/>
    </xf>
    <xf numFmtId="164" fontId="1" fillId="0" borderId="9" xfId="23" applyFont="1" applyBorder="1" applyAlignment="1">
      <alignment horizontal="center"/>
      <protection/>
    </xf>
    <xf numFmtId="164" fontId="16" fillId="0" borderId="0" xfId="23" applyFont="1" applyAlignment="1">
      <alignment horizontal="center" vertical="center"/>
      <protection/>
    </xf>
    <xf numFmtId="164" fontId="17" fillId="0" borderId="0" xfId="23" applyFont="1" applyBorder="1" applyAlignment="1">
      <alignment horizontal="right" vertical="center"/>
      <protection/>
    </xf>
    <xf numFmtId="164" fontId="17" fillId="0" borderId="0" xfId="23" applyFont="1" applyFill="1" applyAlignment="1">
      <alignment horizontal="center" vertical="center"/>
      <protection/>
    </xf>
    <xf numFmtId="164" fontId="18" fillId="0" borderId="0" xfId="23" applyFont="1" applyFill="1" applyBorder="1" applyAlignment="1">
      <alignment horizontal="left"/>
      <protection/>
    </xf>
    <xf numFmtId="164" fontId="17" fillId="0" borderId="0" xfId="23" applyFont="1" applyAlignment="1">
      <alignment horizontal="center" vertical="center"/>
      <protection/>
    </xf>
    <xf numFmtId="164" fontId="5" fillId="0" borderId="0" xfId="23" applyFont="1" applyAlignment="1">
      <alignment horizontal="right" vertical="center"/>
      <protection/>
    </xf>
    <xf numFmtId="164" fontId="19" fillId="3" borderId="10" xfId="23" applyFont="1" applyFill="1" applyBorder="1" applyAlignment="1">
      <alignment horizontal="center" vertical="center" wrapText="1"/>
      <protection/>
    </xf>
    <xf numFmtId="164" fontId="19" fillId="3" borderId="11" xfId="23" applyFont="1" applyFill="1" applyBorder="1" applyAlignment="1">
      <alignment horizontal="center" vertical="center" wrapText="1"/>
      <protection/>
    </xf>
    <xf numFmtId="164" fontId="20" fillId="3" borderId="12" xfId="23" applyFont="1" applyFill="1" applyBorder="1" applyAlignment="1">
      <alignment horizontal="center" vertical="center" wrapText="1"/>
      <protection/>
    </xf>
    <xf numFmtId="164" fontId="19" fillId="3" borderId="13" xfId="23" applyFont="1" applyFill="1" applyBorder="1" applyAlignment="1">
      <alignment horizontal="center" vertical="center" wrapText="1"/>
      <protection/>
    </xf>
    <xf numFmtId="164" fontId="1" fillId="3" borderId="0" xfId="23" applyFill="1">
      <alignment/>
      <protection/>
    </xf>
    <xf numFmtId="164" fontId="19" fillId="3" borderId="14" xfId="23" applyFont="1" applyFill="1" applyBorder="1" applyAlignment="1">
      <alignment horizontal="center" vertical="center" wrapText="1"/>
      <protection/>
    </xf>
    <xf numFmtId="164" fontId="19" fillId="3" borderId="12" xfId="23" applyFont="1" applyFill="1" applyBorder="1" applyAlignment="1">
      <alignment horizontal="center" vertical="center" wrapText="1"/>
      <protection/>
    </xf>
    <xf numFmtId="164" fontId="21" fillId="3" borderId="15" xfId="23" applyFont="1" applyFill="1" applyBorder="1" applyAlignment="1">
      <alignment horizontal="center" vertical="center" wrapText="1"/>
      <protection/>
    </xf>
    <xf numFmtId="164" fontId="21" fillId="3" borderId="4" xfId="23" applyFont="1" applyFill="1" applyBorder="1" applyAlignment="1">
      <alignment horizontal="center" vertical="center" wrapText="1"/>
      <protection/>
    </xf>
    <xf numFmtId="164" fontId="21" fillId="3" borderId="5" xfId="23" applyFont="1" applyFill="1" applyBorder="1" applyAlignment="1">
      <alignment horizontal="center" vertical="center" wrapText="1"/>
      <protection/>
    </xf>
    <xf numFmtId="167" fontId="22" fillId="0" borderId="16" xfId="23" applyNumberFormat="1" applyFont="1" applyBorder="1" applyAlignment="1">
      <alignment horizontal="left" vertical="top" wrapText="1"/>
      <protection/>
    </xf>
    <xf numFmtId="167" fontId="22" fillId="0" borderId="17" xfId="23" applyNumberFormat="1" applyFont="1" applyBorder="1" applyAlignment="1">
      <alignment horizontal="center" wrapText="1"/>
      <protection/>
    </xf>
    <xf numFmtId="165" fontId="1" fillId="0" borderId="11" xfId="23" applyNumberFormat="1" applyBorder="1">
      <alignment/>
      <protection/>
    </xf>
    <xf numFmtId="164" fontId="23" fillId="0" borderId="0" xfId="23" applyFont="1" applyFill="1">
      <alignment/>
      <protection/>
    </xf>
    <xf numFmtId="164" fontId="23" fillId="0" borderId="0" xfId="23" applyFont="1">
      <alignment/>
      <protection/>
    </xf>
    <xf numFmtId="167" fontId="24" fillId="0" borderId="16" xfId="23" applyNumberFormat="1" applyFont="1" applyFill="1" applyBorder="1" applyAlignment="1">
      <alignment horizontal="left" vertical="top" wrapText="1"/>
      <protection/>
    </xf>
    <xf numFmtId="167" fontId="25" fillId="0" borderId="18" xfId="23" applyNumberFormat="1" applyFont="1" applyFill="1" applyBorder="1" applyAlignment="1">
      <alignment horizontal="center" wrapText="1"/>
      <protection/>
    </xf>
    <xf numFmtId="165" fontId="26" fillId="0" borderId="16" xfId="23" applyNumberFormat="1" applyFont="1" applyFill="1" applyBorder="1" applyAlignment="1">
      <alignment horizontal="right" wrapText="1"/>
      <protection/>
    </xf>
    <xf numFmtId="165" fontId="26" fillId="0" borderId="19" xfId="23" applyNumberFormat="1" applyFont="1" applyFill="1" applyBorder="1" applyAlignment="1">
      <alignment horizontal="right" wrapText="1"/>
      <protection/>
    </xf>
    <xf numFmtId="165" fontId="26" fillId="0" borderId="7" xfId="23" applyNumberFormat="1" applyFont="1" applyFill="1" applyBorder="1" applyAlignment="1">
      <alignment horizontal="right" wrapText="1"/>
      <protection/>
    </xf>
    <xf numFmtId="165" fontId="26" fillId="0" borderId="20" xfId="23" applyNumberFormat="1" applyFont="1" applyFill="1" applyBorder="1" applyAlignment="1">
      <alignment horizontal="right" wrapText="1"/>
      <protection/>
    </xf>
    <xf numFmtId="167" fontId="22" fillId="0" borderId="16" xfId="23" applyNumberFormat="1" applyFont="1" applyFill="1" applyBorder="1" applyAlignment="1">
      <alignment horizontal="left" vertical="top" wrapText="1"/>
      <protection/>
    </xf>
    <xf numFmtId="167" fontId="22" fillId="0" borderId="18" xfId="23" applyNumberFormat="1" applyFont="1" applyFill="1" applyBorder="1" applyAlignment="1">
      <alignment horizontal="center" wrapText="1"/>
      <protection/>
    </xf>
    <xf numFmtId="165" fontId="15" fillId="0" borderId="16" xfId="23" applyNumberFormat="1" applyFont="1" applyFill="1" applyBorder="1" applyAlignment="1">
      <alignment horizontal="right" wrapText="1"/>
      <protection/>
    </xf>
    <xf numFmtId="165" fontId="1" fillId="0" borderId="19" xfId="23" applyNumberFormat="1" applyFill="1" applyBorder="1">
      <alignment/>
      <protection/>
    </xf>
    <xf numFmtId="165" fontId="1" fillId="0" borderId="7" xfId="23" applyNumberFormat="1" applyFill="1" applyBorder="1">
      <alignment/>
      <protection/>
    </xf>
    <xf numFmtId="165" fontId="1" fillId="0" borderId="20" xfId="23" applyNumberFormat="1" applyFill="1" applyBorder="1">
      <alignment/>
      <protection/>
    </xf>
    <xf numFmtId="167" fontId="22" fillId="0" borderId="18" xfId="23" applyNumberFormat="1" applyFont="1" applyBorder="1" applyAlignment="1">
      <alignment horizontal="center" wrapText="1"/>
      <protection/>
    </xf>
    <xf numFmtId="165" fontId="15" fillId="0" borderId="16" xfId="23" applyNumberFormat="1" applyFont="1" applyBorder="1" applyAlignment="1">
      <alignment horizontal="right" wrapText="1"/>
      <protection/>
    </xf>
    <xf numFmtId="165" fontId="1" fillId="0" borderId="19" xfId="23" applyNumberFormat="1" applyBorder="1">
      <alignment/>
      <protection/>
    </xf>
    <xf numFmtId="165" fontId="1" fillId="0" borderId="7" xfId="23" applyNumberFormat="1" applyBorder="1">
      <alignment/>
      <protection/>
    </xf>
    <xf numFmtId="165" fontId="1" fillId="0" borderId="20" xfId="23" applyNumberFormat="1" applyBorder="1">
      <alignment/>
      <protection/>
    </xf>
    <xf numFmtId="165" fontId="15" fillId="0" borderId="16" xfId="23" applyNumberFormat="1" applyFont="1" applyBorder="1" applyAlignment="1">
      <alignment horizontal="center" wrapText="1"/>
      <protection/>
    </xf>
    <xf numFmtId="167" fontId="27" fillId="0" borderId="16" xfId="23" applyNumberFormat="1" applyFont="1" applyFill="1" applyBorder="1" applyAlignment="1">
      <alignment horizontal="left" vertical="top" wrapText="1"/>
      <protection/>
    </xf>
    <xf numFmtId="167" fontId="27" fillId="0" borderId="18" xfId="23" applyNumberFormat="1" applyFont="1" applyFill="1" applyBorder="1" applyAlignment="1">
      <alignment horizontal="center" wrapText="1"/>
      <protection/>
    </xf>
    <xf numFmtId="167" fontId="28" fillId="0" borderId="16" xfId="23" applyNumberFormat="1" applyFont="1" applyFill="1" applyBorder="1" applyAlignment="1">
      <alignment horizontal="left" vertical="top" wrapText="1"/>
      <protection/>
    </xf>
    <xf numFmtId="167" fontId="22" fillId="0" borderId="7" xfId="23" applyNumberFormat="1" applyFont="1" applyFill="1" applyBorder="1" applyAlignment="1">
      <alignment horizontal="left" wrapText="1"/>
      <protection/>
    </xf>
    <xf numFmtId="168" fontId="22" fillId="0" borderId="20" xfId="23" applyNumberFormat="1" applyFont="1" applyFill="1" applyBorder="1" applyAlignment="1">
      <alignment horizontal="center" wrapText="1"/>
      <protection/>
    </xf>
    <xf numFmtId="166" fontId="29" fillId="0" borderId="7" xfId="23" applyNumberFormat="1" applyFont="1" applyFill="1" applyBorder="1" applyAlignment="1">
      <alignment horizontal="center" vertical="center"/>
      <protection/>
    </xf>
    <xf numFmtId="167" fontId="22" fillId="0" borderId="7" xfId="23" applyNumberFormat="1" applyFont="1" applyFill="1" applyBorder="1" applyAlignment="1">
      <alignment horizontal="left" wrapText="1"/>
      <protection/>
    </xf>
    <xf numFmtId="168" fontId="22" fillId="0" borderId="21" xfId="23" applyNumberFormat="1" applyFont="1" applyFill="1" applyBorder="1" applyAlignment="1">
      <alignment horizontal="left" vertical="top" wrapText="1"/>
      <protection/>
    </xf>
    <xf numFmtId="165" fontId="1" fillId="0" borderId="22" xfId="23" applyNumberFormat="1" applyFill="1" applyBorder="1">
      <alignment/>
      <protection/>
    </xf>
    <xf numFmtId="165" fontId="1" fillId="0" borderId="8" xfId="23" applyNumberFormat="1" applyFill="1" applyBorder="1">
      <alignment/>
      <protection/>
    </xf>
    <xf numFmtId="165" fontId="1" fillId="0" borderId="23" xfId="23" applyNumberFormat="1" applyFill="1" applyBorder="1">
      <alignment/>
      <protection/>
    </xf>
    <xf numFmtId="165" fontId="15" fillId="0" borderId="24" xfId="23" applyNumberFormat="1" applyFont="1" applyFill="1" applyBorder="1" applyAlignment="1">
      <alignment horizontal="right" wrapText="1"/>
      <protection/>
    </xf>
    <xf numFmtId="165" fontId="1" fillId="0" borderId="25" xfId="23" applyNumberFormat="1" applyFill="1" applyBorder="1">
      <alignment/>
      <protection/>
    </xf>
    <xf numFmtId="165" fontId="1" fillId="0" borderId="4" xfId="23" applyNumberFormat="1" applyFill="1" applyBorder="1">
      <alignment/>
      <protection/>
    </xf>
    <xf numFmtId="165" fontId="1" fillId="0" borderId="5" xfId="23" applyNumberFormat="1" applyFill="1" applyBorder="1">
      <alignment/>
      <protection/>
    </xf>
    <xf numFmtId="164" fontId="2" fillId="0" borderId="0" xfId="23" applyFont="1" applyFill="1" applyBorder="1" applyAlignment="1">
      <alignment horizontal="center" wrapText="1"/>
      <protection/>
    </xf>
    <xf numFmtId="164" fontId="18" fillId="0" borderId="0" xfId="23" applyFont="1" applyFill="1" applyBorder="1" applyAlignment="1">
      <alignment horizontal="center"/>
      <protection/>
    </xf>
    <xf numFmtId="164" fontId="19" fillId="2" borderId="11" xfId="23" applyFont="1" applyFill="1" applyBorder="1" applyAlignment="1">
      <alignment horizontal="center" vertical="center" wrapText="1"/>
      <protection/>
    </xf>
    <xf numFmtId="164" fontId="19" fillId="2" borderId="12" xfId="23" applyFont="1" applyFill="1" applyBorder="1" applyAlignment="1">
      <alignment horizontal="center" vertical="center" wrapText="1"/>
      <protection/>
    </xf>
    <xf numFmtId="164" fontId="19" fillId="2" borderId="13" xfId="23" applyFont="1" applyFill="1" applyBorder="1" applyAlignment="1">
      <alignment horizontal="center" vertical="center" wrapText="1"/>
      <protection/>
    </xf>
    <xf numFmtId="164" fontId="19" fillId="2" borderId="12" xfId="23" applyFont="1" applyFill="1" applyBorder="1" applyAlignment="1">
      <alignment vertical="center" wrapText="1"/>
      <protection/>
    </xf>
    <xf numFmtId="164" fontId="21" fillId="2" borderId="15" xfId="23" applyFont="1" applyFill="1" applyBorder="1" applyAlignment="1">
      <alignment horizontal="center" vertical="center" wrapText="1"/>
      <protection/>
    </xf>
    <xf numFmtId="164" fontId="21" fillId="2" borderId="4" xfId="23" applyFont="1" applyFill="1" applyBorder="1" applyAlignment="1">
      <alignment horizontal="center" vertical="center" wrapText="1"/>
      <protection/>
    </xf>
    <xf numFmtId="164" fontId="21" fillId="2" borderId="5" xfId="23" applyFont="1" applyFill="1" applyBorder="1" applyAlignment="1">
      <alignment horizontal="center" vertical="center" wrapText="1"/>
      <protection/>
    </xf>
    <xf numFmtId="167" fontId="30" fillId="0" borderId="6" xfId="23" applyNumberFormat="1" applyFont="1" applyBorder="1" applyAlignment="1">
      <alignment horizontal="left" vertical="top" wrapText="1"/>
      <protection/>
    </xf>
    <xf numFmtId="164" fontId="11" fillId="0" borderId="6" xfId="23" applyFont="1" applyBorder="1" applyAlignment="1">
      <alignment horizontal="center"/>
      <protection/>
    </xf>
    <xf numFmtId="167" fontId="11" fillId="0" borderId="7" xfId="23" applyNumberFormat="1" applyFont="1" applyBorder="1" applyAlignment="1">
      <alignment horizontal="right" wrapText="1"/>
      <protection/>
    </xf>
    <xf numFmtId="167" fontId="30" fillId="0" borderId="26" xfId="23" applyNumberFormat="1" applyFont="1" applyBorder="1" applyAlignment="1">
      <alignment horizontal="left" vertical="top" wrapText="1"/>
      <protection/>
    </xf>
    <xf numFmtId="165" fontId="11" fillId="0" borderId="6" xfId="23" applyNumberFormat="1" applyFont="1" applyBorder="1">
      <alignment/>
      <protection/>
    </xf>
    <xf numFmtId="167" fontId="11" fillId="0" borderId="7" xfId="23" applyNumberFormat="1" applyFont="1" applyBorder="1" applyAlignment="1">
      <alignment horizontal="center" wrapText="1"/>
      <protection/>
    </xf>
    <xf numFmtId="167" fontId="31" fillId="0" borderId="7" xfId="23" applyNumberFormat="1" applyFont="1" applyBorder="1" applyAlignment="1">
      <alignment horizontal="left" wrapText="1"/>
      <protection/>
    </xf>
    <xf numFmtId="167" fontId="31" fillId="0" borderId="7" xfId="23" applyNumberFormat="1" applyFont="1" applyBorder="1" applyAlignment="1">
      <alignment horizontal="left" wrapText="1"/>
      <protection/>
    </xf>
    <xf numFmtId="168" fontId="32" fillId="0" borderId="7" xfId="23" applyNumberFormat="1" applyFont="1" applyBorder="1" applyAlignment="1">
      <alignment horizontal="left" vertical="top" wrapText="1"/>
      <protection/>
    </xf>
    <xf numFmtId="168" fontId="15" fillId="0" borderId="7" xfId="23" applyNumberFormat="1" applyFont="1" applyBorder="1" applyAlignment="1">
      <alignment horizontal="center" wrapText="1"/>
      <protection/>
    </xf>
    <xf numFmtId="167" fontId="30" fillId="0" borderId="27" xfId="23" applyNumberFormat="1" applyFont="1" applyBorder="1" applyAlignment="1">
      <alignment horizontal="left" vertical="top" wrapText="1"/>
      <protection/>
    </xf>
    <xf numFmtId="165" fontId="11" fillId="0" borderId="7" xfId="23" applyNumberFormat="1" applyFont="1" applyBorder="1">
      <alignment/>
      <protection/>
    </xf>
    <xf numFmtId="167" fontId="1" fillId="0" borderId="0" xfId="23" applyNumberFormat="1">
      <alignment/>
      <protection/>
    </xf>
    <xf numFmtId="167" fontId="11" fillId="0" borderId="27" xfId="23" applyNumberFormat="1" applyFont="1" applyBorder="1" applyAlignment="1">
      <alignment horizontal="center" wrapText="1"/>
      <protection/>
    </xf>
    <xf numFmtId="167" fontId="30" fillId="0" borderId="7" xfId="23" applyNumberFormat="1" applyFont="1" applyBorder="1" applyAlignment="1">
      <alignment horizontal="left" vertical="top" wrapText="1"/>
      <protection/>
    </xf>
    <xf numFmtId="167" fontId="11" fillId="0" borderId="26" xfId="23" applyNumberFormat="1" applyFont="1" applyBorder="1" applyAlignment="1">
      <alignment horizontal="center" wrapText="1"/>
      <protection/>
    </xf>
    <xf numFmtId="164" fontId="33" fillId="0" borderId="0" xfId="23" applyFont="1" applyFill="1" applyBorder="1" applyAlignment="1">
      <alignment horizontal="center" vertical="center"/>
      <protection/>
    </xf>
    <xf numFmtId="164" fontId="14" fillId="0" borderId="0" xfId="23" applyFont="1" applyAlignment="1">
      <alignment horizontal="right" vertical="center"/>
      <protection/>
    </xf>
    <xf numFmtId="164" fontId="14" fillId="2" borderId="13" xfId="23" applyFont="1" applyFill="1" applyBorder="1" applyAlignment="1">
      <alignment horizontal="center" vertical="center" wrapText="1"/>
      <protection/>
    </xf>
    <xf numFmtId="164" fontId="4" fillId="2" borderId="28" xfId="23" applyFont="1" applyFill="1" applyBorder="1" applyAlignment="1">
      <alignment horizontal="center" vertical="center" wrapText="1"/>
      <protection/>
    </xf>
    <xf numFmtId="164" fontId="4" fillId="2" borderId="29" xfId="23" applyFont="1" applyFill="1" applyBorder="1" applyAlignment="1">
      <alignment horizontal="center" vertical="center" wrapText="1"/>
      <protection/>
    </xf>
    <xf numFmtId="164" fontId="6" fillId="0" borderId="1" xfId="23" applyFont="1" applyBorder="1" applyAlignment="1">
      <alignment vertical="center" wrapText="1"/>
      <protection/>
    </xf>
    <xf numFmtId="165" fontId="6" fillId="0" borderId="2" xfId="23" applyNumberFormat="1" applyFont="1" applyBorder="1" applyAlignment="1">
      <alignment vertical="center" wrapText="1"/>
      <protection/>
    </xf>
    <xf numFmtId="165" fontId="6" fillId="0" borderId="30" xfId="23" applyNumberFormat="1" applyFont="1" applyBorder="1" applyAlignment="1">
      <alignment vertical="center" wrapText="1"/>
      <protection/>
    </xf>
    <xf numFmtId="164" fontId="14" fillId="0" borderId="31" xfId="23" applyFont="1" applyBorder="1" applyAlignment="1">
      <alignment vertical="center" wrapText="1"/>
      <protection/>
    </xf>
    <xf numFmtId="165" fontId="14" fillId="0" borderId="31" xfId="23" applyNumberFormat="1" applyFont="1" applyBorder="1" applyAlignment="1">
      <alignment vertical="center" wrapText="1"/>
      <protection/>
    </xf>
    <xf numFmtId="165" fontId="14" fillId="0" borderId="32" xfId="23" applyNumberFormat="1" applyFont="1" applyBorder="1" applyAlignment="1">
      <alignment horizontal="right" vertical="center" wrapText="1"/>
      <protection/>
    </xf>
    <xf numFmtId="164" fontId="11" fillId="0" borderId="33" xfId="23" applyFont="1" applyFill="1" applyBorder="1" applyAlignment="1">
      <alignment vertical="center" wrapText="1"/>
      <protection/>
    </xf>
    <xf numFmtId="165" fontId="11" fillId="0" borderId="7" xfId="23" applyNumberFormat="1" applyFont="1" applyFill="1" applyBorder="1">
      <alignment/>
      <protection/>
    </xf>
    <xf numFmtId="165" fontId="11" fillId="0" borderId="20" xfId="23" applyNumberFormat="1" applyFont="1" applyFill="1" applyBorder="1">
      <alignment/>
      <protection/>
    </xf>
    <xf numFmtId="165" fontId="1" fillId="0" borderId="0" xfId="23" applyNumberFormat="1" applyFill="1">
      <alignment/>
      <protection/>
    </xf>
    <xf numFmtId="164" fontId="11" fillId="0" borderId="21" xfId="23" applyFont="1" applyFill="1" applyBorder="1" applyAlignment="1">
      <alignment vertical="center" wrapText="1"/>
      <protection/>
    </xf>
    <xf numFmtId="165" fontId="13" fillId="0" borderId="7" xfId="23" applyNumberFormat="1" applyFont="1" applyFill="1" applyBorder="1">
      <alignment/>
      <protection/>
    </xf>
    <xf numFmtId="165" fontId="13" fillId="0" borderId="20" xfId="23" applyNumberFormat="1" applyFont="1" applyFill="1" applyBorder="1">
      <alignment/>
      <protection/>
    </xf>
    <xf numFmtId="164" fontId="11" fillId="0" borderId="18" xfId="23" applyFont="1" applyFill="1" applyBorder="1" applyAlignment="1">
      <alignment vertical="center" wrapText="1"/>
      <protection/>
    </xf>
    <xf numFmtId="164" fontId="13" fillId="0" borderId="18" xfId="23" applyNumberFormat="1" applyFont="1" applyFill="1" applyBorder="1" applyAlignment="1">
      <alignment wrapText="1"/>
      <protection/>
    </xf>
    <xf numFmtId="164" fontId="13" fillId="0" borderId="34" xfId="23" applyNumberFormat="1" applyFont="1" applyFill="1" applyBorder="1" applyAlignment="1">
      <alignment wrapText="1"/>
      <protection/>
    </xf>
    <xf numFmtId="165" fontId="11" fillId="0" borderId="0" xfId="23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B1">
      <selection activeCell="A11" sqref="A11"/>
    </sheetView>
  </sheetViews>
  <sheetFormatPr defaultColWidth="9.140625" defaultRowHeight="12.75"/>
  <cols>
    <col min="1" max="1" width="48.28125" style="1" customWidth="1"/>
    <col min="2" max="2" width="20.57421875" style="2" customWidth="1"/>
    <col min="3" max="3" width="17.421875" style="2" customWidth="1"/>
    <col min="4" max="4" width="15.140625" style="1" customWidth="1"/>
    <col min="5" max="7" width="14.140625" style="1" customWidth="1"/>
    <col min="8" max="8" width="15.57421875" style="1" customWidth="1"/>
    <col min="9" max="16384" width="8.7109375" style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6" ht="12.75">
      <c r="D6" s="1" t="s">
        <v>4</v>
      </c>
    </row>
    <row r="7" ht="12.75">
      <c r="D7" s="1" t="s">
        <v>5</v>
      </c>
    </row>
    <row r="8" ht="12.75">
      <c r="D8" s="1" t="s">
        <v>6</v>
      </c>
    </row>
    <row r="9" ht="12.75">
      <c r="D9" s="1" t="s">
        <v>7</v>
      </c>
    </row>
    <row r="11" spans="1:8" s="5" customFormat="1" ht="37.5" customHeight="1">
      <c r="A11" s="3" t="s">
        <v>8</v>
      </c>
      <c r="B11" s="3"/>
      <c r="C11" s="3"/>
      <c r="D11" s="3"/>
      <c r="E11" s="3"/>
      <c r="F11" s="3"/>
      <c r="G11" s="3"/>
      <c r="H11" s="4"/>
    </row>
    <row r="12" spans="1:8" ht="12.75">
      <c r="A12" s="6"/>
      <c r="B12" s="6"/>
      <c r="C12" s="6"/>
      <c r="D12" s="6"/>
      <c r="E12" s="6"/>
      <c r="F12" s="6"/>
      <c r="G12" s="6"/>
      <c r="H12" s="7"/>
    </row>
    <row r="13" spans="1:8" ht="15.75" customHeight="1">
      <c r="A13" s="8" t="s">
        <v>9</v>
      </c>
      <c r="B13" s="8"/>
      <c r="C13" s="8"/>
      <c r="D13" s="8"/>
      <c r="E13" s="8"/>
      <c r="F13" s="8"/>
      <c r="G13" s="8"/>
      <c r="H13" s="7"/>
    </row>
    <row r="14" spans="1:8" ht="15" customHeight="1">
      <c r="A14" s="9"/>
      <c r="B14" s="10" t="s">
        <v>10</v>
      </c>
      <c r="C14" s="10" t="s">
        <v>11</v>
      </c>
      <c r="D14" s="11" t="s">
        <v>12</v>
      </c>
      <c r="E14" s="11"/>
      <c r="F14" s="11"/>
      <c r="G14" s="11"/>
      <c r="H14" s="7"/>
    </row>
    <row r="15" spans="1:8" ht="27.75" customHeight="1">
      <c r="A15" s="9"/>
      <c r="B15" s="10"/>
      <c r="C15" s="10"/>
      <c r="D15" s="12" t="s">
        <v>13</v>
      </c>
      <c r="E15" s="12" t="s">
        <v>14</v>
      </c>
      <c r="F15" s="12" t="s">
        <v>15</v>
      </c>
      <c r="G15" s="13" t="s">
        <v>16</v>
      </c>
      <c r="H15" s="7"/>
    </row>
    <row r="16" spans="1:8" s="5" customFormat="1" ht="12.75">
      <c r="A16" s="14" t="s">
        <v>17</v>
      </c>
      <c r="B16" s="15"/>
      <c r="C16" s="16">
        <f>C17+C24</f>
        <v>261832285</v>
      </c>
      <c r="D16" s="17">
        <f>D17+D24</f>
        <v>57935431</v>
      </c>
      <c r="E16" s="17">
        <f>E17+E24</f>
        <v>80293772</v>
      </c>
      <c r="F16" s="17">
        <f>F17+F24</f>
        <v>50787665</v>
      </c>
      <c r="G16" s="17">
        <f>G17+G24</f>
        <v>72815417</v>
      </c>
      <c r="H16" s="4"/>
    </row>
    <row r="17" spans="1:8" ht="12.75">
      <c r="A17" s="18" t="s">
        <v>18</v>
      </c>
      <c r="B17" s="19" t="s">
        <v>19</v>
      </c>
      <c r="C17" s="20">
        <f>D17+E17+F17+G17</f>
        <v>48730832</v>
      </c>
      <c r="D17" s="20">
        <v>12322600</v>
      </c>
      <c r="E17" s="20">
        <v>13442200</v>
      </c>
      <c r="F17" s="20">
        <v>11365600</v>
      </c>
      <c r="G17" s="20">
        <v>11600432</v>
      </c>
      <c r="H17" s="7"/>
    </row>
    <row r="18" spans="1:8" ht="12.75">
      <c r="A18" s="21" t="s">
        <v>20</v>
      </c>
      <c r="B18" s="22"/>
      <c r="C18" s="23"/>
      <c r="D18" s="23"/>
      <c r="E18" s="23"/>
      <c r="F18" s="23"/>
      <c r="G18" s="23"/>
      <c r="H18" s="7"/>
    </row>
    <row r="19" spans="1:8" ht="12.75">
      <c r="A19" s="21" t="s">
        <v>21</v>
      </c>
      <c r="B19" s="19" t="s">
        <v>22</v>
      </c>
      <c r="C19" s="23">
        <f>D19+E19+F19+G19</f>
        <v>12809000</v>
      </c>
      <c r="D19" s="23">
        <v>2618100</v>
      </c>
      <c r="E19" s="23">
        <v>3898900</v>
      </c>
      <c r="F19" s="23">
        <v>3132000</v>
      </c>
      <c r="G19" s="23">
        <v>3160000</v>
      </c>
      <c r="H19" s="7"/>
    </row>
    <row r="20" spans="1:8" ht="12.75">
      <c r="A20" s="21" t="s">
        <v>23</v>
      </c>
      <c r="B20" s="24" t="s">
        <v>24</v>
      </c>
      <c r="C20" s="23">
        <f>D20+E20+F20+G20</f>
        <v>5260000</v>
      </c>
      <c r="D20" s="23">
        <v>1339300</v>
      </c>
      <c r="E20" s="23">
        <v>-126700</v>
      </c>
      <c r="F20" s="23">
        <v>2864100</v>
      </c>
      <c r="G20" s="23">
        <v>1183300</v>
      </c>
      <c r="H20" s="7"/>
    </row>
    <row r="21" spans="1:8" ht="12.75">
      <c r="A21" s="21" t="s">
        <v>25</v>
      </c>
      <c r="B21" s="25" t="s">
        <v>26</v>
      </c>
      <c r="C21" s="23">
        <f>D21+E21+F21+G21</f>
        <v>13772708</v>
      </c>
      <c r="D21" s="23">
        <v>3947300</v>
      </c>
      <c r="E21" s="23">
        <v>4354000</v>
      </c>
      <c r="F21" s="23">
        <v>2194800</v>
      </c>
      <c r="G21" s="23">
        <v>3276608</v>
      </c>
      <c r="H21" s="7"/>
    </row>
    <row r="22" spans="1:8" ht="12.75">
      <c r="A22" s="21" t="s">
        <v>27</v>
      </c>
      <c r="B22" s="25" t="s">
        <v>28</v>
      </c>
      <c r="C22" s="23">
        <f>D22+E22+F22+G22</f>
        <v>4837000</v>
      </c>
      <c r="D22" s="23">
        <v>925000</v>
      </c>
      <c r="E22" s="23">
        <v>1555000</v>
      </c>
      <c r="F22" s="23">
        <v>1121000</v>
      </c>
      <c r="G22" s="23">
        <v>1236000</v>
      </c>
      <c r="H22" s="7"/>
    </row>
    <row r="23" spans="1:8" ht="12.75">
      <c r="A23" s="21" t="s">
        <v>29</v>
      </c>
      <c r="B23" s="26" t="s">
        <v>30</v>
      </c>
      <c r="C23" s="23">
        <f>D23+E23+F23+G23</f>
        <v>653000</v>
      </c>
      <c r="D23" s="23">
        <v>87000</v>
      </c>
      <c r="E23" s="23">
        <v>341000</v>
      </c>
      <c r="F23" s="23">
        <v>225000</v>
      </c>
      <c r="G23" s="23">
        <v>0</v>
      </c>
      <c r="H23" s="7" t="s">
        <v>31</v>
      </c>
    </row>
    <row r="24" spans="1:8" ht="12.75">
      <c r="A24" s="18" t="s">
        <v>32</v>
      </c>
      <c r="B24" s="25" t="s">
        <v>33</v>
      </c>
      <c r="C24" s="20">
        <f>D24+E24+F24+G24</f>
        <v>213101453</v>
      </c>
      <c r="D24" s="20">
        <f>SUM(D26:D31)</f>
        <v>45612831</v>
      </c>
      <c r="E24" s="20">
        <f>SUM(E26:E31)</f>
        <v>66851572</v>
      </c>
      <c r="F24" s="20">
        <f>SUM(F26:F31)</f>
        <v>39422065</v>
      </c>
      <c r="G24" s="20">
        <f>SUM(G26:G31)</f>
        <v>61214985</v>
      </c>
      <c r="H24" s="7"/>
    </row>
    <row r="25" spans="1:8" ht="12.75">
      <c r="A25" s="21" t="s">
        <v>20</v>
      </c>
      <c r="B25" s="27"/>
      <c r="C25" s="23"/>
      <c r="D25" s="23"/>
      <c r="E25" s="23"/>
      <c r="F25" s="23"/>
      <c r="G25" s="23"/>
      <c r="H25" s="7"/>
    </row>
    <row r="26" spans="1:8" ht="12.75">
      <c r="A26" s="21" t="s">
        <v>34</v>
      </c>
      <c r="B26" s="25" t="s">
        <v>35</v>
      </c>
      <c r="C26" s="23">
        <f>SUM(D26:G26)</f>
        <v>109303450</v>
      </c>
      <c r="D26" s="23">
        <v>25300000</v>
      </c>
      <c r="E26" s="23">
        <v>33475000</v>
      </c>
      <c r="F26" s="23">
        <v>29167500</v>
      </c>
      <c r="G26" s="23">
        <v>21360950</v>
      </c>
      <c r="H26" s="7"/>
    </row>
    <row r="27" spans="1:8" ht="12.75">
      <c r="A27" s="21" t="s">
        <v>36</v>
      </c>
      <c r="B27" s="25" t="s">
        <v>37</v>
      </c>
      <c r="C27" s="23">
        <f>SUM(D27:G27)</f>
        <v>15909873</v>
      </c>
      <c r="D27" s="23">
        <v>212833</v>
      </c>
      <c r="E27" s="23">
        <v>2476567</v>
      </c>
      <c r="F27" s="23">
        <v>1832000</v>
      </c>
      <c r="G27" s="23">
        <v>11388473</v>
      </c>
      <c r="H27" s="7"/>
    </row>
    <row r="28" spans="1:8" ht="12.75">
      <c r="A28" s="21" t="s">
        <v>38</v>
      </c>
      <c r="B28" s="25" t="s">
        <v>39</v>
      </c>
      <c r="C28" s="23">
        <f>SUM(D28:G28)</f>
        <v>84249220</v>
      </c>
      <c r="D28" s="23">
        <v>19099995</v>
      </c>
      <c r="E28" s="23">
        <v>24900005</v>
      </c>
      <c r="F28" s="23">
        <v>15600000</v>
      </c>
      <c r="G28" s="23">
        <v>24649220</v>
      </c>
      <c r="H28" s="7"/>
    </row>
    <row r="29" spans="1:8" ht="12.75">
      <c r="A29" s="21" t="s">
        <v>40</v>
      </c>
      <c r="B29" s="25" t="s">
        <v>41</v>
      </c>
      <c r="C29" s="23">
        <f>SUM(D29:G29)</f>
        <v>50000</v>
      </c>
      <c r="D29" s="23"/>
      <c r="E29" s="23"/>
      <c r="F29" s="23"/>
      <c r="G29" s="23">
        <v>50000</v>
      </c>
      <c r="H29" s="7"/>
    </row>
    <row r="30" spans="1:8" ht="12.75">
      <c r="A30" s="21" t="s">
        <v>42</v>
      </c>
      <c r="B30" s="25" t="s">
        <v>43</v>
      </c>
      <c r="C30" s="23">
        <f>SUM(D30:G30)</f>
        <v>3866342</v>
      </c>
      <c r="D30" s="23">
        <v>1000003</v>
      </c>
      <c r="E30" s="23">
        <v>6000000</v>
      </c>
      <c r="F30" s="23">
        <v>-6900003</v>
      </c>
      <c r="G30" s="23">
        <v>3766342</v>
      </c>
      <c r="H30" s="7"/>
    </row>
    <row r="31" spans="1:8" ht="12.75">
      <c r="A31" s="21" t="s">
        <v>44</v>
      </c>
      <c r="B31" s="25" t="s">
        <v>45</v>
      </c>
      <c r="C31" s="23">
        <f>SUM(D31:G31)</f>
        <v>-277432</v>
      </c>
      <c r="D31" s="28"/>
      <c r="E31" s="28"/>
      <c r="F31" s="23">
        <v>-277432</v>
      </c>
      <c r="G31" s="23"/>
      <c r="H31" s="7"/>
    </row>
    <row r="32" spans="1:8" s="5" customFormat="1" ht="23.25" customHeight="1">
      <c r="A32" s="29" t="s">
        <v>46</v>
      </c>
      <c r="B32" s="30"/>
      <c r="C32" s="31">
        <f>SUM(C34:C36)</f>
        <v>265716820</v>
      </c>
      <c r="D32" s="32">
        <f>SUM(D34:D36)</f>
        <v>56468247</v>
      </c>
      <c r="E32" s="32">
        <f>SUM(E34:E36)</f>
        <v>73696989</v>
      </c>
      <c r="F32" s="32">
        <f>SUM(F34:F36)</f>
        <v>56161058</v>
      </c>
      <c r="G32" s="32">
        <f>SUM(G34:G36)</f>
        <v>79390526</v>
      </c>
      <c r="H32" s="4"/>
    </row>
    <row r="33" spans="1:8" ht="12.75">
      <c r="A33" s="33" t="s">
        <v>47</v>
      </c>
      <c r="B33" s="34"/>
      <c r="C33" s="34"/>
      <c r="D33" s="35"/>
      <c r="E33" s="35"/>
      <c r="F33" s="35"/>
      <c r="G33" s="35"/>
      <c r="H33" s="7"/>
    </row>
    <row r="34" spans="1:8" ht="12.75">
      <c r="A34" s="36" t="s">
        <v>48</v>
      </c>
      <c r="B34" s="34"/>
      <c r="C34" s="37">
        <f>SUM(D34:G34)</f>
        <v>166534809</v>
      </c>
      <c r="D34" s="38">
        <v>37558089</v>
      </c>
      <c r="E34" s="38">
        <v>46941777</v>
      </c>
      <c r="F34" s="38">
        <v>38950148</v>
      </c>
      <c r="G34" s="38">
        <v>43084795</v>
      </c>
      <c r="H34" s="7"/>
    </row>
    <row r="35" spans="1:8" ht="12.75">
      <c r="A35" s="36" t="s">
        <v>49</v>
      </c>
      <c r="B35" s="39"/>
      <c r="C35" s="37">
        <f>SUM(D35:G35)</f>
        <v>93848507</v>
      </c>
      <c r="D35" s="38">
        <v>18910158</v>
      </c>
      <c r="E35" s="38">
        <v>24880027</v>
      </c>
      <c r="F35" s="38">
        <v>16153438</v>
      </c>
      <c r="G35" s="38">
        <v>33904884</v>
      </c>
      <c r="H35" s="7"/>
    </row>
    <row r="36" spans="1:8" ht="12.75">
      <c r="A36" s="36" t="s">
        <v>50</v>
      </c>
      <c r="B36" s="39"/>
      <c r="C36" s="37">
        <f>SUM(D36:G36)</f>
        <v>5333504</v>
      </c>
      <c r="D36" s="38">
        <v>0</v>
      </c>
      <c r="E36" s="38">
        <v>1875185</v>
      </c>
      <c r="F36" s="38">
        <v>1057472</v>
      </c>
      <c r="G36" s="38">
        <v>2400847</v>
      </c>
      <c r="H36" s="7"/>
    </row>
    <row r="37" spans="1:8" ht="12.75">
      <c r="A37" s="33" t="s">
        <v>51</v>
      </c>
      <c r="B37" s="34"/>
      <c r="C37" s="34"/>
      <c r="D37" s="35"/>
      <c r="E37" s="35"/>
      <c r="F37" s="35"/>
      <c r="G37" s="35"/>
      <c r="H37" s="7"/>
    </row>
    <row r="38" spans="1:8" ht="12.75">
      <c r="A38" s="33" t="s">
        <v>52</v>
      </c>
      <c r="B38" s="34"/>
      <c r="C38" s="23">
        <f>SUM(C39:C61)</f>
        <v>265716820</v>
      </c>
      <c r="D38" s="23">
        <f>SUM(D39:D61)</f>
        <v>56468247</v>
      </c>
      <c r="E38" s="23">
        <f>SUM(E39:E61)</f>
        <v>73696989</v>
      </c>
      <c r="F38" s="23">
        <f>SUM(F39:F61)</f>
        <v>56161058</v>
      </c>
      <c r="G38" s="23">
        <f>SUM(G39:G61)</f>
        <v>79390526</v>
      </c>
      <c r="H38" s="7"/>
    </row>
    <row r="39" spans="1:8" ht="12.75">
      <c r="A39" s="40" t="s">
        <v>53</v>
      </c>
      <c r="B39" s="34">
        <v>211</v>
      </c>
      <c r="C39" s="23">
        <f>SUM(D39:G39)</f>
        <v>128012298</v>
      </c>
      <c r="D39" s="41">
        <v>32540988</v>
      </c>
      <c r="E39" s="41">
        <v>40000000</v>
      </c>
      <c r="F39" s="41">
        <v>26064620</v>
      </c>
      <c r="G39" s="41">
        <v>29406690</v>
      </c>
      <c r="H39" s="7"/>
    </row>
    <row r="40" spans="1:8" ht="12.75">
      <c r="A40" s="40" t="s">
        <v>54</v>
      </c>
      <c r="B40" s="34">
        <v>212</v>
      </c>
      <c r="C40" s="23">
        <f>SUM(D40:G40)</f>
        <v>29121</v>
      </c>
      <c r="D40" s="41">
        <v>0</v>
      </c>
      <c r="E40" s="41">
        <v>400</v>
      </c>
      <c r="F40" s="41">
        <v>0</v>
      </c>
      <c r="G40" s="41">
        <v>28721</v>
      </c>
      <c r="H40" s="7"/>
    </row>
    <row r="41" spans="1:8" ht="12.75">
      <c r="A41" s="40" t="s">
        <v>55</v>
      </c>
      <c r="B41" s="34">
        <v>213</v>
      </c>
      <c r="C41" s="23">
        <f>SUM(D41:G41)</f>
        <v>39021278</v>
      </c>
      <c r="D41" s="41">
        <v>9809780</v>
      </c>
      <c r="E41" s="41">
        <v>9800000</v>
      </c>
      <c r="F41" s="41">
        <v>9431278</v>
      </c>
      <c r="G41" s="41">
        <v>9980220</v>
      </c>
      <c r="H41" s="7"/>
    </row>
    <row r="42" spans="1:8" ht="12.75">
      <c r="A42" s="40" t="s">
        <v>56</v>
      </c>
      <c r="B42" s="34">
        <v>221</v>
      </c>
      <c r="C42" s="23">
        <f>SUM(D42:G42)</f>
        <v>1420870</v>
      </c>
      <c r="D42" s="41">
        <v>243619</v>
      </c>
      <c r="E42" s="41">
        <v>360000</v>
      </c>
      <c r="F42" s="41">
        <v>214890</v>
      </c>
      <c r="G42" s="41">
        <v>602361</v>
      </c>
      <c r="H42" s="7"/>
    </row>
    <row r="43" spans="1:8" ht="12.75">
      <c r="A43" s="40" t="s">
        <v>57</v>
      </c>
      <c r="B43" s="34">
        <v>222</v>
      </c>
      <c r="C43" s="23">
        <f>SUM(D43:G43)</f>
        <v>17550</v>
      </c>
      <c r="D43" s="41">
        <v>0</v>
      </c>
      <c r="E43" s="41">
        <v>850</v>
      </c>
      <c r="F43" s="41">
        <v>11687</v>
      </c>
      <c r="G43" s="41">
        <v>5013</v>
      </c>
      <c r="H43" s="7"/>
    </row>
    <row r="44" spans="1:8" ht="12.75">
      <c r="A44" s="40" t="s">
        <v>58</v>
      </c>
      <c r="B44" s="34">
        <v>223</v>
      </c>
      <c r="C44" s="23">
        <f>SUM(D44:G44)</f>
        <v>6831271</v>
      </c>
      <c r="D44" s="41">
        <v>2009992</v>
      </c>
      <c r="E44" s="41">
        <v>1700000</v>
      </c>
      <c r="F44" s="41">
        <v>685624</v>
      </c>
      <c r="G44" s="41">
        <v>2435655</v>
      </c>
      <c r="H44" s="7"/>
    </row>
    <row r="45" spans="1:8" ht="12.75" hidden="1">
      <c r="A45" s="40" t="s">
        <v>59</v>
      </c>
      <c r="B45" s="34">
        <v>224</v>
      </c>
      <c r="C45" s="23">
        <f>SUM(D45:G45)</f>
        <v>0</v>
      </c>
      <c r="D45" s="41"/>
      <c r="E45" s="41"/>
      <c r="F45" s="41"/>
      <c r="G45" s="41"/>
      <c r="H45" s="7"/>
    </row>
    <row r="46" spans="1:8" ht="12.75">
      <c r="A46" s="40" t="s">
        <v>60</v>
      </c>
      <c r="B46" s="34">
        <v>225</v>
      </c>
      <c r="C46" s="23">
        <f>SUM(D46:G46)</f>
        <v>21003793</v>
      </c>
      <c r="D46" s="41">
        <v>1564733</v>
      </c>
      <c r="E46" s="41">
        <v>2900000</v>
      </c>
      <c r="F46" s="41">
        <v>7300309</v>
      </c>
      <c r="G46" s="41">
        <v>9238751</v>
      </c>
      <c r="H46" s="7"/>
    </row>
    <row r="47" spans="1:8" ht="12.75">
      <c r="A47" s="40" t="s">
        <v>61</v>
      </c>
      <c r="B47" s="34">
        <v>226</v>
      </c>
      <c r="C47" s="23">
        <f>SUM(D47:G47)</f>
        <v>7077846</v>
      </c>
      <c r="D47" s="41">
        <v>1318987</v>
      </c>
      <c r="E47" s="41">
        <v>2438000</v>
      </c>
      <c r="F47" s="41">
        <v>992028</v>
      </c>
      <c r="G47" s="41">
        <v>2328831</v>
      </c>
      <c r="H47" s="7"/>
    </row>
    <row r="48" spans="1:8" ht="12.75">
      <c r="A48" s="40" t="s">
        <v>62</v>
      </c>
      <c r="B48" s="34">
        <v>227</v>
      </c>
      <c r="C48" s="23">
        <f>SUM(D48:G48)</f>
        <v>14846</v>
      </c>
      <c r="D48" s="41">
        <v>0</v>
      </c>
      <c r="E48" s="41">
        <v>2210</v>
      </c>
      <c r="F48" s="41">
        <v>9435</v>
      </c>
      <c r="G48" s="41">
        <v>3201</v>
      </c>
      <c r="H48" s="7"/>
    </row>
    <row r="49" spans="1:8" ht="12.75">
      <c r="A49" s="40" t="s">
        <v>63</v>
      </c>
      <c r="B49" s="34">
        <v>228</v>
      </c>
      <c r="C49" s="23">
        <f>SUM(D49:G49)</f>
        <v>1696979</v>
      </c>
      <c r="D49" s="41">
        <v>30089</v>
      </c>
      <c r="E49" s="41">
        <v>0</v>
      </c>
      <c r="F49" s="41">
        <v>0</v>
      </c>
      <c r="G49" s="41">
        <v>1666890</v>
      </c>
      <c r="H49" s="7"/>
    </row>
    <row r="50" spans="1:8" ht="12.75">
      <c r="A50" s="40" t="s">
        <v>64</v>
      </c>
      <c r="B50" s="34">
        <v>231</v>
      </c>
      <c r="C50" s="23">
        <f>SUM(D50:G50)</f>
        <v>1100000</v>
      </c>
      <c r="D50" s="41">
        <v>171665</v>
      </c>
      <c r="E50" s="41">
        <v>160300</v>
      </c>
      <c r="F50" s="41">
        <v>169115</v>
      </c>
      <c r="G50" s="41">
        <v>598920</v>
      </c>
      <c r="H50" s="7"/>
    </row>
    <row r="51" spans="1:8" ht="12.75">
      <c r="A51" s="40" t="s">
        <v>65</v>
      </c>
      <c r="B51" s="34">
        <v>241</v>
      </c>
      <c r="C51" s="23">
        <f>SUM(D51:G51)</f>
        <v>3537088</v>
      </c>
      <c r="D51" s="41"/>
      <c r="E51" s="41"/>
      <c r="F51" s="41">
        <v>581263</v>
      </c>
      <c r="G51" s="41">
        <v>2955825</v>
      </c>
      <c r="H51" s="7"/>
    </row>
    <row r="52" spans="1:8" ht="12.75">
      <c r="A52" s="40" t="s">
        <v>66</v>
      </c>
      <c r="B52" s="34">
        <v>245</v>
      </c>
      <c r="C52" s="23">
        <f>SUM(D52:G52)</f>
        <v>400000</v>
      </c>
      <c r="D52" s="41">
        <v>0</v>
      </c>
      <c r="E52" s="41">
        <v>131600</v>
      </c>
      <c r="F52" s="41">
        <v>98800</v>
      </c>
      <c r="G52" s="41">
        <v>169600</v>
      </c>
      <c r="H52" s="7"/>
    </row>
    <row r="53" spans="1:8" ht="12.75">
      <c r="A53" s="40" t="s">
        <v>67</v>
      </c>
      <c r="B53" s="34">
        <v>246</v>
      </c>
      <c r="C53" s="23">
        <f>SUM(D53:G53)</f>
        <v>143800</v>
      </c>
      <c r="D53" s="41">
        <v>20800</v>
      </c>
      <c r="E53" s="41">
        <v>20800</v>
      </c>
      <c r="F53" s="41">
        <v>20800</v>
      </c>
      <c r="G53" s="41">
        <v>81400</v>
      </c>
      <c r="H53" s="7"/>
    </row>
    <row r="54" spans="1:8" ht="12.75">
      <c r="A54" s="40" t="s">
        <v>68</v>
      </c>
      <c r="B54" s="34">
        <v>251</v>
      </c>
      <c r="C54" s="23">
        <f>SUM(D54:G54)</f>
        <v>17302019</v>
      </c>
      <c r="D54" s="41">
        <v>2960400</v>
      </c>
      <c r="E54" s="41">
        <v>4200000</v>
      </c>
      <c r="F54" s="41">
        <v>2851252</v>
      </c>
      <c r="G54" s="41">
        <v>7290367</v>
      </c>
      <c r="H54" s="42"/>
    </row>
    <row r="55" spans="1:8" ht="12.75">
      <c r="A55" s="40" t="s">
        <v>69</v>
      </c>
      <c r="B55" s="34">
        <v>262</v>
      </c>
      <c r="C55" s="23">
        <f>SUM(D55:G55)</f>
        <v>2373350</v>
      </c>
      <c r="D55" s="41">
        <v>0</v>
      </c>
      <c r="E55" s="41">
        <v>1400000</v>
      </c>
      <c r="F55" s="41">
        <v>973350</v>
      </c>
      <c r="G55" s="41">
        <v>0</v>
      </c>
      <c r="H55" s="7"/>
    </row>
    <row r="56" spans="1:8" ht="12.75">
      <c r="A56" s="40" t="s">
        <v>70</v>
      </c>
      <c r="B56" s="34">
        <v>264</v>
      </c>
      <c r="C56" s="23">
        <f>SUM(D56:G56)</f>
        <v>87000</v>
      </c>
      <c r="D56" s="41">
        <v>23250</v>
      </c>
      <c r="E56" s="41">
        <v>23250</v>
      </c>
      <c r="F56" s="41">
        <v>23250</v>
      </c>
      <c r="G56" s="41">
        <v>17250</v>
      </c>
      <c r="H56" s="7"/>
    </row>
    <row r="57" spans="1:8" ht="12.75">
      <c r="A57" s="40" t="s">
        <v>71</v>
      </c>
      <c r="B57" s="34">
        <v>290</v>
      </c>
      <c r="C57" s="23">
        <f>SUM(D57:G57)</f>
        <v>2679553</v>
      </c>
      <c r="D57" s="41">
        <v>725172</v>
      </c>
      <c r="E57" s="41">
        <v>715990</v>
      </c>
      <c r="F57" s="41">
        <v>352810</v>
      </c>
      <c r="G57" s="41">
        <v>885581</v>
      </c>
      <c r="H57" s="7"/>
    </row>
    <row r="58" spans="1:8" ht="12.75">
      <c r="A58" s="40" t="s">
        <v>72</v>
      </c>
      <c r="B58" s="34">
        <v>310</v>
      </c>
      <c r="C58" s="23">
        <f>SUM(D58:G58)</f>
        <v>5053999</v>
      </c>
      <c r="D58" s="41">
        <v>94464</v>
      </c>
      <c r="E58" s="41">
        <v>913389</v>
      </c>
      <c r="F58" s="41">
        <v>1755767</v>
      </c>
      <c r="G58" s="41">
        <v>2290379</v>
      </c>
      <c r="H58" s="7"/>
    </row>
    <row r="59" spans="1:8" ht="12.75">
      <c r="A59" s="40" t="s">
        <v>73</v>
      </c>
      <c r="B59" s="34">
        <v>340</v>
      </c>
      <c r="C59" s="23">
        <f>SUM(D59:G59)</f>
        <v>27415368</v>
      </c>
      <c r="D59" s="41">
        <v>4870316</v>
      </c>
      <c r="E59" s="41">
        <v>8700000</v>
      </c>
      <c r="F59" s="41">
        <v>4561694</v>
      </c>
      <c r="G59" s="41">
        <v>9283358</v>
      </c>
      <c r="H59" s="7"/>
    </row>
    <row r="60" spans="1:8" ht="12.75">
      <c r="A60" s="40" t="s">
        <v>74</v>
      </c>
      <c r="B60" s="34">
        <v>261</v>
      </c>
      <c r="C60" s="23">
        <f>SUM(D60:G60)</f>
        <v>185200</v>
      </c>
      <c r="D60" s="41">
        <v>41130</v>
      </c>
      <c r="E60" s="41">
        <v>29800</v>
      </c>
      <c r="F60" s="41">
        <v>29670</v>
      </c>
      <c r="G60" s="41">
        <v>84600</v>
      </c>
      <c r="H60" s="7"/>
    </row>
    <row r="61" spans="1:8" ht="12.75">
      <c r="A61" s="33" t="s">
        <v>75</v>
      </c>
      <c r="B61" s="34">
        <v>266</v>
      </c>
      <c r="C61" s="23">
        <f>SUM(D61:G61)</f>
        <v>313591</v>
      </c>
      <c r="D61" s="41">
        <v>42862</v>
      </c>
      <c r="E61" s="35">
        <v>200400</v>
      </c>
      <c r="F61" s="35">
        <v>33416</v>
      </c>
      <c r="G61" s="41">
        <v>36913</v>
      </c>
      <c r="H61" s="7"/>
    </row>
    <row r="62" spans="1:8" s="5" customFormat="1" ht="12.75">
      <c r="A62" s="29" t="s">
        <v>76</v>
      </c>
      <c r="B62" s="30"/>
      <c r="C62" s="43">
        <f>C16-C32</f>
        <v>-3884535</v>
      </c>
      <c r="D62" s="43">
        <f>D16-D32</f>
        <v>1467184</v>
      </c>
      <c r="E62" s="43">
        <f>E16-E32</f>
        <v>6596783</v>
      </c>
      <c r="F62" s="43">
        <f>F16-F32</f>
        <v>-5373393</v>
      </c>
      <c r="G62" s="43">
        <f>G16-G32</f>
        <v>-6575109</v>
      </c>
      <c r="H62" s="4"/>
    </row>
    <row r="63" spans="1:8" ht="12.75">
      <c r="A63" s="7"/>
      <c r="B63" s="6"/>
      <c r="C63" s="6"/>
      <c r="D63" s="7"/>
      <c r="E63" s="7"/>
      <c r="F63" s="7"/>
      <c r="G63" s="7"/>
      <c r="H63" s="44"/>
    </row>
    <row r="64" spans="1:5" ht="12.75">
      <c r="A64" s="45"/>
      <c r="E64" s="46"/>
    </row>
    <row r="65" spans="1:3" ht="12.75" hidden="1">
      <c r="A65" s="47" t="s">
        <v>77</v>
      </c>
      <c r="C65" s="48" t="s">
        <v>78</v>
      </c>
    </row>
    <row r="66" ht="12.75" hidden="1">
      <c r="A66" s="49" t="s">
        <v>79</v>
      </c>
    </row>
    <row r="67" ht="12.75" hidden="1"/>
  </sheetData>
  <sheetProtection selectLockedCells="1" selectUnlockedCells="1"/>
  <mergeCells count="6">
    <mergeCell ref="A11:G11"/>
    <mergeCell ref="A13:G13"/>
    <mergeCell ref="A14:A15"/>
    <mergeCell ref="B14:B15"/>
    <mergeCell ref="C14:C15"/>
    <mergeCell ref="D14:G14"/>
  </mergeCells>
  <printOptions/>
  <pageMargins left="0.5118055555555555" right="0.11805555555555555" top="0.7479166666666667" bottom="0.747916666666666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87"/>
  <sheetViews>
    <sheetView workbookViewId="0" topLeftCell="B15">
      <selection activeCell="D45" sqref="D45"/>
    </sheetView>
  </sheetViews>
  <sheetFormatPr defaultColWidth="9.140625" defaultRowHeight="12.75"/>
  <cols>
    <col min="1" max="1" width="57.140625" style="1" customWidth="1"/>
    <col min="2" max="2" width="22.00390625" style="1" customWidth="1"/>
    <col min="3" max="3" width="20.00390625" style="1" customWidth="1"/>
    <col min="4" max="7" width="14.00390625" style="1" customWidth="1"/>
    <col min="8" max="16384" width="8.7109375" style="1" customWidth="1"/>
  </cols>
  <sheetData>
    <row r="2" ht="12.75">
      <c r="D2" s="1" t="s">
        <v>80</v>
      </c>
    </row>
    <row r="3" ht="12.75">
      <c r="D3" s="1" t="s">
        <v>1</v>
      </c>
    </row>
    <row r="4" ht="12.75">
      <c r="D4" s="1" t="s">
        <v>2</v>
      </c>
    </row>
    <row r="5" ht="12.75">
      <c r="D5" s="1" t="s">
        <v>3</v>
      </c>
    </row>
    <row r="7" spans="1:7" ht="12.75">
      <c r="A7" s="50"/>
      <c r="B7" s="50"/>
      <c r="C7" s="50"/>
      <c r="D7" s="50"/>
      <c r="E7" s="50"/>
      <c r="F7" s="50"/>
      <c r="G7" s="50"/>
    </row>
    <row r="8" spans="1:7" s="5" customFormat="1" ht="12.75">
      <c r="A8" s="3" t="s">
        <v>81</v>
      </c>
      <c r="B8" s="3"/>
      <c r="C8" s="3"/>
      <c r="D8" s="3"/>
      <c r="E8" s="3"/>
      <c r="F8" s="3"/>
      <c r="G8" s="3"/>
    </row>
    <row r="9" spans="1:7" s="5" customFormat="1" ht="12.75">
      <c r="A9" s="51"/>
      <c r="B9" s="52" t="s">
        <v>82</v>
      </c>
      <c r="C9" s="52"/>
      <c r="D9" s="52"/>
      <c r="E9" s="52"/>
      <c r="F9" s="52"/>
      <c r="G9" s="52"/>
    </row>
    <row r="10" ht="12.75">
      <c r="A10" s="53"/>
    </row>
    <row r="11" spans="1:7" ht="12.75">
      <c r="A11" s="54"/>
      <c r="G11" s="54" t="s">
        <v>83</v>
      </c>
    </row>
    <row r="12" spans="1:51" s="59" customFormat="1" ht="15.75" customHeight="1">
      <c r="A12" s="55" t="s">
        <v>84</v>
      </c>
      <c r="B12" s="56" t="s">
        <v>85</v>
      </c>
      <c r="C12" s="57" t="s">
        <v>86</v>
      </c>
      <c r="D12" s="58" t="s">
        <v>87</v>
      </c>
      <c r="E12" s="58"/>
      <c r="F12" s="58"/>
      <c r="G12" s="5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59" customFormat="1" ht="87" customHeight="1">
      <c r="A13" s="60" t="s">
        <v>88</v>
      </c>
      <c r="B13" s="56"/>
      <c r="C13" s="57"/>
      <c r="D13" s="61" t="s">
        <v>89</v>
      </c>
      <c r="E13" s="61" t="s">
        <v>90</v>
      </c>
      <c r="F13" s="61" t="s">
        <v>91</v>
      </c>
      <c r="G13" s="61" t="s">
        <v>92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59" customFormat="1" ht="12.75">
      <c r="A14" s="62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4">
        <v>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69" customFormat="1" ht="12.75">
      <c r="A15" s="65" t="s">
        <v>93</v>
      </c>
      <c r="B15" s="66" t="s">
        <v>94</v>
      </c>
      <c r="C15" s="67">
        <f>G15+F15+E15+D15</f>
        <v>261832285</v>
      </c>
      <c r="D15" s="67">
        <f>'прил.1 дох.и расх.по КОСГУ'!D16</f>
        <v>57935431</v>
      </c>
      <c r="E15" s="67">
        <f>'прил.1 дох.и расх.по КОСГУ'!E16</f>
        <v>80293772</v>
      </c>
      <c r="F15" s="67">
        <f>'прил.1 дох.и расх.по КОСГУ'!F16</f>
        <v>50787665</v>
      </c>
      <c r="G15" s="67">
        <f>'прил.1 дох.и расх.по КОСГУ'!G16</f>
        <v>72815417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</row>
    <row r="16" spans="1:7" s="5" customFormat="1" ht="12.75">
      <c r="A16" s="70" t="s">
        <v>95</v>
      </c>
      <c r="B16" s="71" t="s">
        <v>96</v>
      </c>
      <c r="C16" s="72">
        <f>C17+C19+C21+C26+C27+C28+C37+C43+C46+C39</f>
        <v>48730832</v>
      </c>
      <c r="D16" s="73">
        <f>D17+D19+D21+D26+D27+D28+D37+D43+D46+D39</f>
        <v>12322600</v>
      </c>
      <c r="E16" s="74">
        <f>E17+E19+E21+E26+E27+E28+E37+E43+E46+E39</f>
        <v>13442200</v>
      </c>
      <c r="F16" s="74">
        <f>F17+F19+F21+F26+F27+F28+F37+F43+F46+F39</f>
        <v>11365600</v>
      </c>
      <c r="G16" s="75">
        <f>G17+G19+G21+G26+G27+G28+G37+G43+G46+G39</f>
        <v>11600432</v>
      </c>
    </row>
    <row r="17" spans="1:7" s="5" customFormat="1" ht="12.75">
      <c r="A17" s="70" t="s">
        <v>97</v>
      </c>
      <c r="B17" s="71" t="s">
        <v>98</v>
      </c>
      <c r="C17" s="72">
        <f>C18</f>
        <v>12809000</v>
      </c>
      <c r="D17" s="73">
        <f>D18</f>
        <v>2618100</v>
      </c>
      <c r="E17" s="74">
        <f>E18</f>
        <v>3898900</v>
      </c>
      <c r="F17" s="74">
        <f>F18</f>
        <v>3132000</v>
      </c>
      <c r="G17" s="75">
        <f>G18</f>
        <v>3160000</v>
      </c>
    </row>
    <row r="18" spans="1:7" s="5" customFormat="1" ht="12.75">
      <c r="A18" s="76" t="s">
        <v>21</v>
      </c>
      <c r="B18" s="77" t="s">
        <v>99</v>
      </c>
      <c r="C18" s="78">
        <f>D18+E18+F18+G18</f>
        <v>12809000</v>
      </c>
      <c r="D18" s="79">
        <v>2618100</v>
      </c>
      <c r="E18" s="80">
        <v>3898900</v>
      </c>
      <c r="F18" s="80">
        <v>3132000</v>
      </c>
      <c r="G18" s="81">
        <v>3160000</v>
      </c>
    </row>
    <row r="19" spans="1:7" s="5" customFormat="1" ht="12.75">
      <c r="A19" s="70" t="s">
        <v>100</v>
      </c>
      <c r="B19" s="71" t="s">
        <v>101</v>
      </c>
      <c r="C19" s="72">
        <f>C20</f>
        <v>5260000</v>
      </c>
      <c r="D19" s="73">
        <f>D20</f>
        <v>1339300</v>
      </c>
      <c r="E19" s="74">
        <f>E20</f>
        <v>-126700</v>
      </c>
      <c r="F19" s="74">
        <f>F20</f>
        <v>2864100</v>
      </c>
      <c r="G19" s="75">
        <f>G20</f>
        <v>1183300</v>
      </c>
    </row>
    <row r="20" spans="1:7" s="5" customFormat="1" ht="12.75">
      <c r="A20" s="76" t="s">
        <v>23</v>
      </c>
      <c r="B20" s="77" t="s">
        <v>102</v>
      </c>
      <c r="C20" s="78">
        <f>D20+E20+F20+G20</f>
        <v>5260000</v>
      </c>
      <c r="D20" s="79">
        <v>1339300</v>
      </c>
      <c r="E20" s="80">
        <v>-126700</v>
      </c>
      <c r="F20" s="80">
        <v>2864100</v>
      </c>
      <c r="G20" s="81">
        <v>1183300</v>
      </c>
    </row>
    <row r="21" spans="1:7" s="5" customFormat="1" ht="12.75">
      <c r="A21" s="70" t="s">
        <v>103</v>
      </c>
      <c r="B21" s="71" t="s">
        <v>104</v>
      </c>
      <c r="C21" s="72">
        <f>C22+C23+C24</f>
        <v>13772708</v>
      </c>
      <c r="D21" s="73">
        <f>D22+D23+D24</f>
        <v>3947300</v>
      </c>
      <c r="E21" s="74">
        <f>E22+E23+E24</f>
        <v>4354000</v>
      </c>
      <c r="F21" s="74">
        <f>F22+F23+F24</f>
        <v>1900000</v>
      </c>
      <c r="G21" s="75">
        <f>G22+G23+G24</f>
        <v>3571408</v>
      </c>
    </row>
    <row r="22" spans="1:51" ht="12.75">
      <c r="A22" s="65" t="s">
        <v>105</v>
      </c>
      <c r="B22" s="82" t="s">
        <v>106</v>
      </c>
      <c r="C22" s="83">
        <f>D22+E22+F22+G22</f>
        <v>6001000</v>
      </c>
      <c r="D22" s="84">
        <v>1947000</v>
      </c>
      <c r="E22" s="85">
        <v>1854000</v>
      </c>
      <c r="F22" s="85">
        <v>2200000</v>
      </c>
      <c r="G22" s="86"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2.75">
      <c r="A23" s="65" t="s">
        <v>107</v>
      </c>
      <c r="B23" s="82" t="s">
        <v>108</v>
      </c>
      <c r="C23" s="83">
        <f>D23+E23+F23+G23</f>
        <v>7771408</v>
      </c>
      <c r="D23" s="84">
        <v>2000000</v>
      </c>
      <c r="E23" s="85">
        <v>2500000</v>
      </c>
      <c r="F23" s="85">
        <v>-300000</v>
      </c>
      <c r="G23" s="86">
        <v>3571408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.75">
      <c r="A24" s="65" t="s">
        <v>109</v>
      </c>
      <c r="B24" s="82" t="s">
        <v>110</v>
      </c>
      <c r="C24" s="83">
        <f>D24+E24+F24+G24</f>
        <v>300</v>
      </c>
      <c r="D24" s="84">
        <v>300</v>
      </c>
      <c r="E24" s="85"/>
      <c r="F24" s="85"/>
      <c r="G24" s="8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2.75" hidden="1">
      <c r="A25" s="65" t="s">
        <v>111</v>
      </c>
      <c r="B25" s="82" t="s">
        <v>112</v>
      </c>
      <c r="C25" s="87"/>
      <c r="D25" s="84"/>
      <c r="E25" s="85"/>
      <c r="F25" s="85"/>
      <c r="G25" s="8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7" s="5" customFormat="1" ht="12.75">
      <c r="A26" s="70" t="s">
        <v>113</v>
      </c>
      <c r="B26" s="71" t="s">
        <v>114</v>
      </c>
      <c r="C26" s="72">
        <f>D26+E26+F26+G26</f>
        <v>660000</v>
      </c>
      <c r="D26" s="79">
        <v>200000</v>
      </c>
      <c r="E26" s="80">
        <v>130000</v>
      </c>
      <c r="F26" s="80">
        <v>170000</v>
      </c>
      <c r="G26" s="81">
        <v>160000</v>
      </c>
    </row>
    <row r="27" spans="1:7" s="5" customFormat="1" ht="12.75">
      <c r="A27" s="70" t="s">
        <v>115</v>
      </c>
      <c r="B27" s="71" t="s">
        <v>116</v>
      </c>
      <c r="C27" s="72">
        <f>D27+E27+F27+G27</f>
        <v>1000</v>
      </c>
      <c r="D27" s="79">
        <v>900</v>
      </c>
      <c r="E27" s="80"/>
      <c r="F27" s="80">
        <v>100</v>
      </c>
      <c r="G27" s="81"/>
    </row>
    <row r="28" spans="1:7" s="5" customFormat="1" ht="12.75">
      <c r="A28" s="70" t="s">
        <v>117</v>
      </c>
      <c r="B28" s="71" t="s">
        <v>118</v>
      </c>
      <c r="C28" s="72">
        <f>C29+C31+C34+C30</f>
        <v>4837000</v>
      </c>
      <c r="D28" s="73">
        <f>D29+D31+D34+D30</f>
        <v>925000</v>
      </c>
      <c r="E28" s="74">
        <f>E29+E31+E34+E30</f>
        <v>1555000</v>
      </c>
      <c r="F28" s="74">
        <f>F29+F31+F34+F30</f>
        <v>1121000</v>
      </c>
      <c r="G28" s="75">
        <f>G29+G31+G34+G30</f>
        <v>1236000</v>
      </c>
    </row>
    <row r="29" spans="1:51" ht="12.75">
      <c r="A29" s="65" t="s">
        <v>119</v>
      </c>
      <c r="B29" s="82" t="s">
        <v>120</v>
      </c>
      <c r="C29" s="83">
        <f>D29+E29+F29+G29</f>
        <v>2736000</v>
      </c>
      <c r="D29" s="84">
        <v>400000</v>
      </c>
      <c r="E29" s="85">
        <v>1000000</v>
      </c>
      <c r="F29" s="85">
        <v>600000</v>
      </c>
      <c r="G29" s="86">
        <v>736000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2.75">
      <c r="A30" s="65" t="s">
        <v>121</v>
      </c>
      <c r="B30" s="82" t="s">
        <v>122</v>
      </c>
      <c r="C30" s="83">
        <f>D30+E30+F30+G30</f>
        <v>101000</v>
      </c>
      <c r="D30" s="84">
        <v>25000</v>
      </c>
      <c r="E30" s="85">
        <v>55000</v>
      </c>
      <c r="F30" s="85">
        <v>21000</v>
      </c>
      <c r="G30" s="86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2.75">
      <c r="A31" s="65" t="s">
        <v>123</v>
      </c>
      <c r="B31" s="82" t="s">
        <v>124</v>
      </c>
      <c r="C31" s="83">
        <f>D31+E31+F31+G31</f>
        <v>800000</v>
      </c>
      <c r="D31" s="84">
        <v>200000</v>
      </c>
      <c r="E31" s="85">
        <v>200000</v>
      </c>
      <c r="F31" s="85">
        <v>200000</v>
      </c>
      <c r="G31" s="86">
        <v>200000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2.75" hidden="1">
      <c r="A32" s="65" t="s">
        <v>125</v>
      </c>
      <c r="B32" s="82" t="s">
        <v>126</v>
      </c>
      <c r="C32" s="83">
        <f>D32+E32+F32+G32</f>
        <v>0</v>
      </c>
      <c r="D32" s="84"/>
      <c r="E32" s="85"/>
      <c r="F32" s="85"/>
      <c r="G32" s="8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2.75" hidden="1">
      <c r="A33" s="65" t="s">
        <v>127</v>
      </c>
      <c r="B33" s="82" t="s">
        <v>128</v>
      </c>
      <c r="C33" s="83">
        <f>D33+E33+F33+G33</f>
        <v>0</v>
      </c>
      <c r="D33" s="84"/>
      <c r="E33" s="85"/>
      <c r="F33" s="85"/>
      <c r="G33" s="8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2.75">
      <c r="A34" s="65" t="s">
        <v>129</v>
      </c>
      <c r="B34" s="82" t="s">
        <v>130</v>
      </c>
      <c r="C34" s="83">
        <f>D34+E34+F34+G34</f>
        <v>1200000</v>
      </c>
      <c r="D34" s="84">
        <v>300000</v>
      </c>
      <c r="E34" s="85">
        <v>300000</v>
      </c>
      <c r="F34" s="85">
        <v>300000</v>
      </c>
      <c r="G34" s="86">
        <v>300000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2.75" hidden="1">
      <c r="A35" s="65" t="s">
        <v>131</v>
      </c>
      <c r="B35" s="82" t="s">
        <v>132</v>
      </c>
      <c r="C35" s="83">
        <v>732000</v>
      </c>
      <c r="D35" s="84"/>
      <c r="E35" s="85"/>
      <c r="F35" s="85"/>
      <c r="G35" s="8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2.75" hidden="1">
      <c r="A36" s="65" t="s">
        <v>133</v>
      </c>
      <c r="B36" s="82" t="s">
        <v>134</v>
      </c>
      <c r="C36" s="87"/>
      <c r="D36" s="84"/>
      <c r="E36" s="85"/>
      <c r="F36" s="85"/>
      <c r="G36" s="8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7" s="5" customFormat="1" ht="12.75">
      <c r="A37" s="70" t="s">
        <v>135</v>
      </c>
      <c r="B37" s="71" t="s">
        <v>136</v>
      </c>
      <c r="C37" s="72">
        <f>C38</f>
        <v>37900</v>
      </c>
      <c r="D37" s="73">
        <f>D38</f>
        <v>19000</v>
      </c>
      <c r="E37" s="73">
        <f>E38</f>
        <v>19000</v>
      </c>
      <c r="F37" s="74">
        <f>F38</f>
        <v>-100</v>
      </c>
      <c r="G37" s="75">
        <f>G38</f>
        <v>0</v>
      </c>
    </row>
    <row r="38" spans="1:51" ht="12.75">
      <c r="A38" s="65" t="s">
        <v>137</v>
      </c>
      <c r="B38" s="82" t="s">
        <v>138</v>
      </c>
      <c r="C38" s="83">
        <f>D38+E38+F38+G38</f>
        <v>37900</v>
      </c>
      <c r="D38" s="84">
        <v>19000</v>
      </c>
      <c r="E38" s="85">
        <v>19000</v>
      </c>
      <c r="F38" s="85">
        <v>-100</v>
      </c>
      <c r="G38" s="8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7" s="5" customFormat="1" ht="12.75">
      <c r="A39" s="88" t="s">
        <v>139</v>
      </c>
      <c r="B39" s="89" t="s">
        <v>140</v>
      </c>
      <c r="C39" s="72">
        <f>C40+C41+C42</f>
        <v>9383224</v>
      </c>
      <c r="D39" s="72">
        <f>D40+D41</f>
        <v>2855000</v>
      </c>
      <c r="E39" s="72">
        <f>E40+E41+E42</f>
        <v>2935000</v>
      </c>
      <c r="F39" s="72">
        <f>F40+F41+F42</f>
        <v>1581000</v>
      </c>
      <c r="G39" s="72">
        <f>G40+G41</f>
        <v>2012224</v>
      </c>
    </row>
    <row r="40" spans="1:51" ht="12.75">
      <c r="A40" s="65" t="s">
        <v>141</v>
      </c>
      <c r="B40" s="82" t="s">
        <v>142</v>
      </c>
      <c r="C40" s="83">
        <f>D40+E40+F40+G40</f>
        <v>9012200</v>
      </c>
      <c r="D40" s="84">
        <v>2815000</v>
      </c>
      <c r="E40" s="85">
        <v>2885000</v>
      </c>
      <c r="F40" s="85">
        <v>1299976</v>
      </c>
      <c r="G40" s="86">
        <v>2012224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2.75">
      <c r="A41" s="65" t="s">
        <v>143</v>
      </c>
      <c r="B41" s="82" t="s">
        <v>144</v>
      </c>
      <c r="C41" s="83">
        <f>D41+E41+F41+G41</f>
        <v>40000</v>
      </c>
      <c r="D41" s="84">
        <v>40000</v>
      </c>
      <c r="E41" s="85"/>
      <c r="F41" s="85"/>
      <c r="G41" s="8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2.75">
      <c r="A42" s="65" t="s">
        <v>145</v>
      </c>
      <c r="B42" s="82" t="s">
        <v>146</v>
      </c>
      <c r="C42" s="83">
        <f>D42+E42+F42+G42</f>
        <v>331024</v>
      </c>
      <c r="D42" s="84"/>
      <c r="E42" s="85">
        <v>50000</v>
      </c>
      <c r="F42" s="85">
        <v>281024</v>
      </c>
      <c r="G42" s="8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7" s="5" customFormat="1" ht="12.75">
      <c r="A43" s="70" t="s">
        <v>147</v>
      </c>
      <c r="B43" s="71" t="s">
        <v>148</v>
      </c>
      <c r="C43" s="72">
        <f>C44+C45</f>
        <v>653000</v>
      </c>
      <c r="D43" s="73">
        <f>D44+D45</f>
        <v>87000</v>
      </c>
      <c r="E43" s="74">
        <f>E44+E45</f>
        <v>341000</v>
      </c>
      <c r="F43" s="74">
        <f>F44+F45</f>
        <v>225000</v>
      </c>
      <c r="G43" s="75">
        <f>G44+G45</f>
        <v>0</v>
      </c>
    </row>
    <row r="44" spans="1:7" s="5" customFormat="1" ht="12.75" hidden="1">
      <c r="A44" s="76" t="s">
        <v>149</v>
      </c>
      <c r="B44" s="77" t="s">
        <v>150</v>
      </c>
      <c r="C44" s="78">
        <f>D44+E44+F44+G44</f>
        <v>0</v>
      </c>
      <c r="D44" s="79"/>
      <c r="E44" s="80"/>
      <c r="F44" s="80"/>
      <c r="G44" s="81"/>
    </row>
    <row r="45" spans="1:7" s="5" customFormat="1" ht="12.75">
      <c r="A45" s="76" t="s">
        <v>151</v>
      </c>
      <c r="B45" s="77" t="s">
        <v>152</v>
      </c>
      <c r="C45" s="78">
        <f>D45+E45+F45+G45</f>
        <v>653000</v>
      </c>
      <c r="D45" s="79">
        <v>87000</v>
      </c>
      <c r="E45" s="80">
        <v>341000</v>
      </c>
      <c r="F45" s="80">
        <v>225000</v>
      </c>
      <c r="G45" s="81"/>
    </row>
    <row r="46" spans="1:7" s="5" customFormat="1" ht="12.75">
      <c r="A46" s="70" t="s">
        <v>153</v>
      </c>
      <c r="B46" s="71" t="s">
        <v>154</v>
      </c>
      <c r="C46" s="72">
        <f>C48+C51+C52+C53+C54+C55+C47+C49+C50</f>
        <v>1317000</v>
      </c>
      <c r="D46" s="72">
        <f>D48+D51+D52+D53+D54+D55+D47+D49</f>
        <v>331000</v>
      </c>
      <c r="E46" s="72">
        <f>E48+E51+E52+E53+E54+E55+E47+E49+E50</f>
        <v>336000</v>
      </c>
      <c r="F46" s="72">
        <f>F48+F51+F52+F53+F54+F55+F47+F49+F50</f>
        <v>372500</v>
      </c>
      <c r="G46" s="72">
        <f>G48+G51+G52+G53+G54+G55+G47+G49</f>
        <v>277500</v>
      </c>
    </row>
    <row r="47" spans="1:7" s="5" customFormat="1" ht="12.75">
      <c r="A47" s="90" t="s">
        <v>155</v>
      </c>
      <c r="B47" s="77" t="s">
        <v>156</v>
      </c>
      <c r="C47" s="78">
        <f>D47+E47+F47+G47</f>
        <v>29400</v>
      </c>
      <c r="D47" s="72">
        <v>0</v>
      </c>
      <c r="E47" s="78">
        <v>0</v>
      </c>
      <c r="F47" s="78">
        <v>29400</v>
      </c>
      <c r="G47" s="78"/>
    </row>
    <row r="48" spans="1:7" s="5" customFormat="1" ht="12.75">
      <c r="A48" s="76" t="s">
        <v>157</v>
      </c>
      <c r="B48" s="77" t="s">
        <v>158</v>
      </c>
      <c r="C48" s="78">
        <f>D48+E48+F48+G48</f>
        <v>102500</v>
      </c>
      <c r="D48" s="79">
        <v>25000</v>
      </c>
      <c r="E48" s="80"/>
      <c r="F48" s="80"/>
      <c r="G48" s="81">
        <v>77500</v>
      </c>
    </row>
    <row r="49" spans="1:7" s="5" customFormat="1" ht="12.75">
      <c r="A49" s="76" t="s">
        <v>159</v>
      </c>
      <c r="B49" s="77" t="s">
        <v>160</v>
      </c>
      <c r="C49" s="78">
        <f>D49+E49+F49+G49</f>
        <v>5000</v>
      </c>
      <c r="D49" s="79">
        <v>1000</v>
      </c>
      <c r="E49" s="80">
        <v>4000</v>
      </c>
      <c r="F49" s="80"/>
      <c r="G49" s="81"/>
    </row>
    <row r="50" spans="1:7" s="5" customFormat="1" ht="12.75">
      <c r="A50" s="76" t="s">
        <v>161</v>
      </c>
      <c r="B50" s="77" t="s">
        <v>162</v>
      </c>
      <c r="C50" s="78">
        <f>D50+E50+F50+G50</f>
        <v>11500</v>
      </c>
      <c r="D50" s="79"/>
      <c r="E50" s="80"/>
      <c r="F50" s="80">
        <v>11500</v>
      </c>
      <c r="G50" s="81"/>
    </row>
    <row r="51" spans="1:7" s="5" customFormat="1" ht="12.75">
      <c r="A51" s="91" t="s">
        <v>163</v>
      </c>
      <c r="B51" s="92" t="s">
        <v>164</v>
      </c>
      <c r="C51" s="78">
        <f>D51+E51+F51+G51</f>
        <v>20000</v>
      </c>
      <c r="D51" s="79"/>
      <c r="E51" s="80">
        <v>20000</v>
      </c>
      <c r="F51" s="80"/>
      <c r="G51" s="81"/>
    </row>
    <row r="52" spans="1:7" s="5" customFormat="1" ht="27" customHeight="1">
      <c r="A52" s="76" t="s">
        <v>165</v>
      </c>
      <c r="B52" s="93" t="s">
        <v>166</v>
      </c>
      <c r="C52" s="78">
        <f>D52+E52+F52+G52</f>
        <v>16000</v>
      </c>
      <c r="D52" s="79">
        <v>4000</v>
      </c>
      <c r="E52" s="80">
        <v>12000</v>
      </c>
      <c r="F52" s="80"/>
      <c r="G52" s="81">
        <v>0</v>
      </c>
    </row>
    <row r="53" spans="1:7" s="5" customFormat="1" ht="12.75">
      <c r="A53" s="94" t="s">
        <v>167</v>
      </c>
      <c r="B53" s="92" t="s">
        <v>168</v>
      </c>
      <c r="C53" s="78">
        <f>D53+E53+F53+G53</f>
        <v>500000</v>
      </c>
      <c r="D53" s="79">
        <v>100000</v>
      </c>
      <c r="E53" s="80">
        <v>100000</v>
      </c>
      <c r="F53" s="80">
        <v>100000</v>
      </c>
      <c r="G53" s="81">
        <v>200000</v>
      </c>
    </row>
    <row r="54" spans="1:7" s="5" customFormat="1" ht="28.5" customHeight="1">
      <c r="A54" s="95" t="s">
        <v>169</v>
      </c>
      <c r="B54" s="92" t="s">
        <v>170</v>
      </c>
      <c r="C54" s="78">
        <f>D54+E54+F54+G54</f>
        <v>32600</v>
      </c>
      <c r="D54" s="96">
        <v>1000</v>
      </c>
      <c r="E54" s="97"/>
      <c r="F54" s="97">
        <v>31600</v>
      </c>
      <c r="G54" s="98"/>
    </row>
    <row r="55" spans="1:7" s="5" customFormat="1" ht="12.75">
      <c r="A55" s="76" t="s">
        <v>171</v>
      </c>
      <c r="B55" s="77" t="s">
        <v>172</v>
      </c>
      <c r="C55" s="99">
        <f>D55+E55+F55+G55</f>
        <v>600000</v>
      </c>
      <c r="D55" s="100">
        <v>200000</v>
      </c>
      <c r="E55" s="101">
        <v>200000</v>
      </c>
      <c r="F55" s="101">
        <v>200000</v>
      </c>
      <c r="G55" s="102">
        <v>0</v>
      </c>
    </row>
    <row r="56" spans="8:5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8:5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8:5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8:51" ht="12.7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8:51" ht="12.7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8:51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8:51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8:51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8:51" ht="12.7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8:5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8:5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8:5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8:51" ht="12.7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8:5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8:5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8:51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8:5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8:51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8:5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8:5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8:5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8:51" ht="12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8:5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8:5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8:5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8:5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8:5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8:5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8:5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8:5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8:5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8:5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</sheetData>
  <sheetProtection selectLockedCells="1" selectUnlockedCells="1"/>
  <mergeCells count="6">
    <mergeCell ref="A7:G7"/>
    <mergeCell ref="A8:G8"/>
    <mergeCell ref="B9:G9"/>
    <mergeCell ref="B12:B13"/>
    <mergeCell ref="C12:C13"/>
    <mergeCell ref="D12:G12"/>
  </mergeCells>
  <printOptions/>
  <pageMargins left="0.7083333333333334" right="0.7083333333333334" top="0.5513888888888889" bottom="0.3541666666666667" header="0.5118055555555555" footer="0.5118055555555555"/>
  <pageSetup horizontalDpi="300" verticalDpi="3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B27">
      <selection activeCell="B66" sqref="B66"/>
    </sheetView>
  </sheetViews>
  <sheetFormatPr defaultColWidth="9.140625" defaultRowHeight="12.75"/>
  <cols>
    <col min="1" max="1" width="46.140625" style="1" customWidth="1"/>
    <col min="2" max="2" width="22.28125" style="1" customWidth="1"/>
    <col min="3" max="3" width="18.140625" style="1" customWidth="1"/>
    <col min="4" max="7" width="14.00390625" style="1" customWidth="1"/>
    <col min="8" max="8" width="14.421875" style="1" customWidth="1"/>
    <col min="9" max="16384" width="8.7109375" style="1" customWidth="1"/>
  </cols>
  <sheetData>
    <row r="2" ht="12.75">
      <c r="E2" s="1" t="s">
        <v>173</v>
      </c>
    </row>
    <row r="3" ht="12.75">
      <c r="E3" s="1" t="s">
        <v>1</v>
      </c>
    </row>
    <row r="4" ht="12.75">
      <c r="E4" s="1" t="s">
        <v>174</v>
      </c>
    </row>
    <row r="5" ht="12.75">
      <c r="E5" s="1" t="s">
        <v>175</v>
      </c>
    </row>
    <row r="6" spans="1:7" ht="12.75">
      <c r="A6" s="50"/>
      <c r="B6" s="50"/>
      <c r="C6" s="50"/>
      <c r="D6" s="50"/>
      <c r="E6" s="50"/>
      <c r="F6" s="50"/>
      <c r="G6" s="50"/>
    </row>
    <row r="7" spans="1:7" ht="41.25" customHeight="1">
      <c r="A7" s="103" t="s">
        <v>176</v>
      </c>
      <c r="B7" s="103"/>
      <c r="C7" s="103"/>
      <c r="D7" s="103"/>
      <c r="E7" s="103"/>
      <c r="F7" s="103"/>
      <c r="G7" s="103"/>
    </row>
    <row r="8" spans="1:7" ht="18.75" customHeight="1">
      <c r="A8" s="51"/>
      <c r="B8" s="104"/>
      <c r="C8" s="104"/>
      <c r="D8" s="104"/>
      <c r="E8" s="104"/>
      <c r="F8" s="5"/>
      <c r="G8" s="5"/>
    </row>
    <row r="9" ht="0.75" customHeight="1">
      <c r="A9" s="53"/>
    </row>
    <row r="10" spans="1:7" ht="12.75">
      <c r="A10" s="54"/>
      <c r="G10" s="54" t="s">
        <v>83</v>
      </c>
    </row>
    <row r="11" spans="1:7" ht="28.5" customHeight="1">
      <c r="A11" s="105" t="s">
        <v>177</v>
      </c>
      <c r="B11" s="105" t="s">
        <v>85</v>
      </c>
      <c r="C11" s="106" t="s">
        <v>178</v>
      </c>
      <c r="D11" s="107" t="s">
        <v>179</v>
      </c>
      <c r="E11" s="107"/>
      <c r="F11" s="107"/>
      <c r="G11" s="107"/>
    </row>
    <row r="12" spans="1:7" ht="69.75" customHeight="1">
      <c r="A12" s="105"/>
      <c r="B12" s="105"/>
      <c r="C12" s="106"/>
      <c r="D12" s="108" t="s">
        <v>180</v>
      </c>
      <c r="E12" s="108" t="s">
        <v>181</v>
      </c>
      <c r="F12" s="108" t="s">
        <v>182</v>
      </c>
      <c r="G12" s="108" t="s">
        <v>183</v>
      </c>
    </row>
    <row r="13" spans="1:7" s="69" customFormat="1" ht="12.75">
      <c r="A13" s="109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1">
        <v>7</v>
      </c>
    </row>
    <row r="14" spans="1:8" ht="12.75">
      <c r="A14" s="112" t="s">
        <v>184</v>
      </c>
      <c r="B14" s="113" t="s">
        <v>185</v>
      </c>
      <c r="C14" s="114">
        <f>C15+C27</f>
        <v>3884535</v>
      </c>
      <c r="D14" s="114">
        <f>D15+D27</f>
        <v>253240</v>
      </c>
      <c r="E14" s="114">
        <f>E15+E27</f>
        <v>486360</v>
      </c>
      <c r="F14" s="114">
        <f>F15+F27</f>
        <v>3144935</v>
      </c>
      <c r="G14" s="114">
        <f>G15+G27</f>
        <v>0</v>
      </c>
      <c r="H14" s="46"/>
    </row>
    <row r="15" spans="1:8" ht="12.75">
      <c r="A15" s="115" t="s">
        <v>186</v>
      </c>
      <c r="B15" s="113" t="s">
        <v>187</v>
      </c>
      <c r="C15" s="114">
        <f>SUM(D15:G15)</f>
        <v>2100000</v>
      </c>
      <c r="D15" s="116">
        <v>-1600000</v>
      </c>
      <c r="E15" s="116">
        <v>1169800</v>
      </c>
      <c r="F15" s="116">
        <v>2530200</v>
      </c>
      <c r="G15" s="116"/>
      <c r="H15" s="46"/>
    </row>
    <row r="16" spans="1:8" ht="12.75">
      <c r="A16" s="115" t="s">
        <v>188</v>
      </c>
      <c r="B16" s="113" t="s">
        <v>189</v>
      </c>
      <c r="C16" s="114">
        <f>SUM(D16:G16)</f>
        <v>2640000</v>
      </c>
      <c r="D16" s="116">
        <f>D17+D19</f>
        <v>-1600000</v>
      </c>
      <c r="E16" s="116"/>
      <c r="F16" s="116">
        <f>F17+F19</f>
        <v>1040000</v>
      </c>
      <c r="G16" s="116">
        <f>G17+G19</f>
        <v>3200000</v>
      </c>
      <c r="H16" s="46"/>
    </row>
    <row r="17" spans="1:8" ht="12.75">
      <c r="A17" s="115" t="s">
        <v>190</v>
      </c>
      <c r="B17" s="117" t="s">
        <v>191</v>
      </c>
      <c r="C17" s="114">
        <f>SUM(D17:G17)</f>
        <v>9640000</v>
      </c>
      <c r="D17" s="116">
        <f>D18</f>
        <v>0</v>
      </c>
      <c r="E17" s="116">
        <v>3800000</v>
      </c>
      <c r="F17" s="116">
        <v>2640000</v>
      </c>
      <c r="G17" s="116">
        <v>3200000</v>
      </c>
      <c r="H17" s="46"/>
    </row>
    <row r="18" spans="1:8" ht="12.75">
      <c r="A18" s="115" t="s">
        <v>192</v>
      </c>
      <c r="B18" s="117" t="s">
        <v>193</v>
      </c>
      <c r="C18" s="114">
        <f>SUM(D18:G18)</f>
        <v>9640000</v>
      </c>
      <c r="D18" s="116"/>
      <c r="E18" s="116">
        <v>3800000</v>
      </c>
      <c r="F18" s="116">
        <v>2640000</v>
      </c>
      <c r="G18" s="116">
        <v>3200000</v>
      </c>
      <c r="H18" s="46"/>
    </row>
    <row r="19" spans="1:8" ht="12.75">
      <c r="A19" s="115" t="s">
        <v>194</v>
      </c>
      <c r="B19" s="117" t="s">
        <v>195</v>
      </c>
      <c r="C19" s="114">
        <f>SUM(D19:G19)</f>
        <v>-7000000</v>
      </c>
      <c r="D19" s="116">
        <f>D21</f>
        <v>-1600000</v>
      </c>
      <c r="E19" s="116">
        <f>E21</f>
        <v>-3800000</v>
      </c>
      <c r="F19" s="116">
        <f>F21</f>
        <v>-1600000</v>
      </c>
      <c r="G19" s="116">
        <f>G21</f>
        <v>0</v>
      </c>
      <c r="H19" s="46"/>
    </row>
    <row r="20" spans="1:8" ht="12.75" hidden="1">
      <c r="A20" s="118" t="s">
        <v>196</v>
      </c>
      <c r="B20" s="117" t="s">
        <v>193</v>
      </c>
      <c r="C20" s="114">
        <f>SUM(D20:G20)</f>
        <v>0</v>
      </c>
      <c r="D20" s="116"/>
      <c r="E20" s="116"/>
      <c r="F20" s="116"/>
      <c r="G20" s="116"/>
      <c r="H20" s="46"/>
    </row>
    <row r="21" spans="1:8" ht="12.75">
      <c r="A21" s="118" t="s">
        <v>197</v>
      </c>
      <c r="B21" s="117" t="s">
        <v>198</v>
      </c>
      <c r="C21" s="114">
        <f>SUM(D21:G21)</f>
        <v>-7000000</v>
      </c>
      <c r="D21" s="116">
        <v>-1600000</v>
      </c>
      <c r="E21" s="116">
        <v>-3800000</v>
      </c>
      <c r="F21" s="116">
        <v>-1600000</v>
      </c>
      <c r="G21" s="116"/>
      <c r="H21" s="46"/>
    </row>
    <row r="22" spans="1:8" ht="23.25" customHeight="1">
      <c r="A22" s="119" t="s">
        <v>199</v>
      </c>
      <c r="B22" s="117" t="s">
        <v>200</v>
      </c>
      <c r="C22" s="114">
        <f>SUM(D22:G22)</f>
        <v>-540000</v>
      </c>
      <c r="D22" s="116"/>
      <c r="E22" s="116"/>
      <c r="F22" s="116">
        <v>-540000</v>
      </c>
      <c r="G22" s="116"/>
      <c r="H22" s="46"/>
    </row>
    <row r="23" spans="1:8" ht="34.5" customHeight="1">
      <c r="A23" s="119" t="s">
        <v>201</v>
      </c>
      <c r="B23" s="117" t="s">
        <v>202</v>
      </c>
      <c r="C23" s="114">
        <f>SUM(D23:G23)</f>
        <v>-540000</v>
      </c>
      <c r="D23" s="116"/>
      <c r="E23" s="116"/>
      <c r="F23" s="116">
        <v>-540000</v>
      </c>
      <c r="G23" s="116"/>
      <c r="H23" s="46"/>
    </row>
    <row r="24" spans="1:8" ht="34.5" customHeight="1">
      <c r="A24" s="119" t="s">
        <v>203</v>
      </c>
      <c r="B24" s="117" t="s">
        <v>204</v>
      </c>
      <c r="C24" s="114">
        <f>SUM(D24:G24)</f>
        <v>0</v>
      </c>
      <c r="D24" s="116"/>
      <c r="E24" s="116"/>
      <c r="F24" s="116"/>
      <c r="G24" s="116"/>
      <c r="H24" s="46"/>
    </row>
    <row r="25" spans="1:8" ht="12.75">
      <c r="A25" s="115" t="s">
        <v>205</v>
      </c>
      <c r="B25" s="117" t="s">
        <v>206</v>
      </c>
      <c r="C25" s="114">
        <f>SUM(D25:G25)</f>
        <v>-540000</v>
      </c>
      <c r="D25" s="116">
        <f>D26</f>
        <v>0</v>
      </c>
      <c r="E25" s="116">
        <f>E26</f>
        <v>0</v>
      </c>
      <c r="F25" s="116">
        <f>F26</f>
        <v>-540000</v>
      </c>
      <c r="G25" s="116">
        <f>G26</f>
        <v>0</v>
      </c>
      <c r="H25" s="46"/>
    </row>
    <row r="26" spans="1:8" ht="12.75">
      <c r="A26" s="115" t="s">
        <v>207</v>
      </c>
      <c r="B26" s="117" t="s">
        <v>208</v>
      </c>
      <c r="C26" s="114">
        <f>SUM(D26:G26)</f>
        <v>-540000</v>
      </c>
      <c r="D26" s="116"/>
      <c r="E26" s="116"/>
      <c r="F26" s="116">
        <v>-540000</v>
      </c>
      <c r="G26" s="116"/>
      <c r="H26" s="46"/>
    </row>
    <row r="27" spans="1:8" ht="12.75">
      <c r="A27" s="115" t="s">
        <v>209</v>
      </c>
      <c r="B27" s="117" t="s">
        <v>210</v>
      </c>
      <c r="C27" s="114">
        <f>SUM(D27:G27)</f>
        <v>1784535</v>
      </c>
      <c r="D27" s="116">
        <v>1853240</v>
      </c>
      <c r="E27" s="116">
        <v>-683440</v>
      </c>
      <c r="F27" s="116">
        <v>614735</v>
      </c>
      <c r="G27" s="116"/>
      <c r="H27" s="46"/>
    </row>
    <row r="28" spans="1:7" ht="33.75" customHeight="1" hidden="1">
      <c r="A28" s="120" t="s">
        <v>199</v>
      </c>
      <c r="B28" s="121" t="s">
        <v>200</v>
      </c>
      <c r="C28" s="114">
        <f>SUM(D28:G28)</f>
        <v>0</v>
      </c>
      <c r="D28" s="116"/>
      <c r="E28" s="116"/>
      <c r="F28" s="116"/>
      <c r="G28" s="116"/>
    </row>
    <row r="29" spans="1:7" ht="45" customHeight="1" hidden="1">
      <c r="A29" s="120" t="s">
        <v>201</v>
      </c>
      <c r="B29" s="121" t="s">
        <v>202</v>
      </c>
      <c r="C29" s="114">
        <f>SUM(D29:G29)</f>
        <v>0</v>
      </c>
      <c r="D29" s="116"/>
      <c r="E29" s="116"/>
      <c r="F29" s="116"/>
      <c r="G29" s="116"/>
    </row>
    <row r="30" spans="1:7" ht="56.25" customHeight="1" hidden="1">
      <c r="A30" s="120" t="s">
        <v>205</v>
      </c>
      <c r="B30" s="121" t="s">
        <v>206</v>
      </c>
      <c r="C30" s="114">
        <f>SUM(D30:G30)</f>
        <v>0</v>
      </c>
      <c r="D30" s="116"/>
      <c r="E30" s="116"/>
      <c r="F30" s="116"/>
      <c r="G30" s="116"/>
    </row>
    <row r="31" spans="1:7" ht="56.25" customHeight="1" hidden="1">
      <c r="A31" s="120" t="s">
        <v>207</v>
      </c>
      <c r="B31" s="121" t="s">
        <v>208</v>
      </c>
      <c r="C31" s="114">
        <f>SUM(D31:G31)</f>
        <v>0</v>
      </c>
      <c r="D31" s="116"/>
      <c r="E31" s="116"/>
      <c r="F31" s="116"/>
      <c r="G31" s="116"/>
    </row>
    <row r="32" spans="1:8" ht="19.5" customHeight="1" hidden="1">
      <c r="A32" s="122" t="s">
        <v>211</v>
      </c>
      <c r="B32" s="117" t="s">
        <v>212</v>
      </c>
      <c r="C32" s="114"/>
      <c r="D32" s="116"/>
      <c r="E32" s="116"/>
      <c r="F32" s="116"/>
      <c r="G32" s="116"/>
      <c r="H32" s="46"/>
    </row>
    <row r="33" spans="1:7" ht="22.5" customHeight="1" hidden="1">
      <c r="A33" s="120" t="s">
        <v>213</v>
      </c>
      <c r="B33" s="117" t="s">
        <v>214</v>
      </c>
      <c r="C33" s="114"/>
      <c r="D33" s="116"/>
      <c r="E33" s="116"/>
      <c r="F33" s="116"/>
      <c r="G33" s="116"/>
    </row>
    <row r="34" spans="1:7" ht="33.75" customHeight="1" hidden="1">
      <c r="A34" s="120" t="s">
        <v>215</v>
      </c>
      <c r="B34" s="117" t="s">
        <v>216</v>
      </c>
      <c r="C34" s="114"/>
      <c r="D34" s="116"/>
      <c r="E34" s="116"/>
      <c r="F34" s="116"/>
      <c r="G34" s="116"/>
    </row>
    <row r="35" spans="1:7" ht="33.75" customHeight="1" hidden="1">
      <c r="A35" s="120" t="s">
        <v>217</v>
      </c>
      <c r="B35" s="117" t="s">
        <v>218</v>
      </c>
      <c r="C35" s="114"/>
      <c r="D35" s="116"/>
      <c r="E35" s="116"/>
      <c r="F35" s="116"/>
      <c r="G35" s="116"/>
    </row>
    <row r="36" spans="1:8" ht="12.75">
      <c r="A36" s="122" t="s">
        <v>219</v>
      </c>
      <c r="B36" s="117" t="s">
        <v>220</v>
      </c>
      <c r="C36" s="114">
        <f>SUM(D36:G36)</f>
        <v>-271472285</v>
      </c>
      <c r="D36" s="123">
        <f>-('прил.2 дох.'!D15+'прил.3 источн'!D17)-3007647</f>
        <v>-60943078</v>
      </c>
      <c r="E36" s="123">
        <f>-('прил.2 дох.'!E15+'прил.3 источн'!E17)+3047647</f>
        <v>-81046125</v>
      </c>
      <c r="F36" s="123">
        <f>-('прил.2 дох.'!F15+'прил.3 источн'!F17)-40000</f>
        <v>-53467665</v>
      </c>
      <c r="G36" s="123">
        <f>-('прил.2 дох.'!G15+'прил.3 источн'!G17)</f>
        <v>-76015417</v>
      </c>
      <c r="H36" s="46"/>
    </row>
    <row r="37" spans="1:7" ht="15" customHeight="1">
      <c r="A37" s="122" t="s">
        <v>221</v>
      </c>
      <c r="B37" s="117" t="s">
        <v>222</v>
      </c>
      <c r="C37" s="114">
        <f>C36</f>
        <v>-271472285</v>
      </c>
      <c r="D37" s="114">
        <f>D36</f>
        <v>-60943078</v>
      </c>
      <c r="E37" s="114">
        <f>E38</f>
        <v>-85446125</v>
      </c>
      <c r="F37" s="114">
        <f>F36</f>
        <v>-53467665</v>
      </c>
      <c r="G37" s="114">
        <f>G36</f>
        <v>-76015417</v>
      </c>
    </row>
    <row r="38" spans="1:7" ht="12.75">
      <c r="A38" s="122" t="s">
        <v>223</v>
      </c>
      <c r="B38" s="117" t="s">
        <v>224</v>
      </c>
      <c r="C38" s="114">
        <f>C36</f>
        <v>-271472285</v>
      </c>
      <c r="D38" s="114">
        <f>D36</f>
        <v>-60943078</v>
      </c>
      <c r="E38" s="114">
        <f>E39</f>
        <v>-85446125</v>
      </c>
      <c r="F38" s="114">
        <f>F36</f>
        <v>-53467665</v>
      </c>
      <c r="G38" s="114">
        <f>G36</f>
        <v>-76015417</v>
      </c>
    </row>
    <row r="39" spans="1:8" ht="33" customHeight="1">
      <c r="A39" s="122" t="s">
        <v>225</v>
      </c>
      <c r="B39" s="117" t="s">
        <v>226</v>
      </c>
      <c r="C39" s="114">
        <f>C36</f>
        <v>-271472285</v>
      </c>
      <c r="D39" s="114">
        <f>D36</f>
        <v>-60943078</v>
      </c>
      <c r="E39" s="114">
        <f>E36-4400000</f>
        <v>-85446125</v>
      </c>
      <c r="F39" s="114">
        <f>F36</f>
        <v>-53467665</v>
      </c>
      <c r="G39" s="114">
        <f>G36</f>
        <v>-76015417</v>
      </c>
      <c r="H39" s="124"/>
    </row>
    <row r="40" spans="1:8" ht="12.75">
      <c r="A40" s="122" t="s">
        <v>227</v>
      </c>
      <c r="B40" s="125" t="s">
        <v>228</v>
      </c>
      <c r="C40" s="114">
        <f>SUM(D40:G40)</f>
        <v>273256820</v>
      </c>
      <c r="D40" s="123">
        <f>'прил.1 дох.и расх.по КОСГУ'!D38-'прил.3 источн'!D19-'прил.3 источн'!D25+4728071</f>
        <v>62796318</v>
      </c>
      <c r="E40" s="123">
        <f>'прил.1 дох.и расх.по КОСГУ'!E38-'прил.3 источн'!E19-'прил.3 источн'!E25-6328071</f>
        <v>71168918</v>
      </c>
      <c r="F40" s="123">
        <f>'прил.1 дох.и расх.по КОСГУ'!F38-'прил.3 источн'!F19-'прил.3 источн'!F25</f>
        <v>58301058</v>
      </c>
      <c r="G40" s="123">
        <f>'прил.1 дох.и расх.по КОСГУ'!G38-'прил.3 источн'!G19-'прил.3 источн'!G25+1600000</f>
        <v>80990526</v>
      </c>
      <c r="H40" s="46"/>
    </row>
    <row r="41" spans="1:7" ht="15.75" customHeight="1">
      <c r="A41" s="126" t="s">
        <v>229</v>
      </c>
      <c r="B41" s="127" t="s">
        <v>230</v>
      </c>
      <c r="C41" s="114">
        <f>C40</f>
        <v>273256820</v>
      </c>
      <c r="D41" s="114">
        <f>D40</f>
        <v>62796318</v>
      </c>
      <c r="E41" s="114">
        <f>E40</f>
        <v>71168918</v>
      </c>
      <c r="F41" s="114">
        <f>F40</f>
        <v>58301058</v>
      </c>
      <c r="G41" s="114">
        <f>G40</f>
        <v>80990526</v>
      </c>
    </row>
    <row r="42" spans="1:7" ht="12.75">
      <c r="A42" s="126" t="s">
        <v>231</v>
      </c>
      <c r="B42" s="125" t="s">
        <v>232</v>
      </c>
      <c r="C42" s="114">
        <f>C40</f>
        <v>273256820</v>
      </c>
      <c r="D42" s="114">
        <f>D40</f>
        <v>62796318</v>
      </c>
      <c r="E42" s="114">
        <f>E40</f>
        <v>71168918</v>
      </c>
      <c r="F42" s="114">
        <f>F40</f>
        <v>58301058</v>
      </c>
      <c r="G42" s="114">
        <f>G40</f>
        <v>80990526</v>
      </c>
    </row>
    <row r="43" spans="1:7" ht="12.75">
      <c r="A43" s="126" t="s">
        <v>233</v>
      </c>
      <c r="B43" s="125" t="s">
        <v>234</v>
      </c>
      <c r="C43" s="114">
        <f>C40</f>
        <v>273256820</v>
      </c>
      <c r="D43" s="114">
        <f>D40</f>
        <v>62796318</v>
      </c>
      <c r="E43" s="114">
        <f>E40</f>
        <v>71168918</v>
      </c>
      <c r="F43" s="114">
        <f>F40</f>
        <v>58301058</v>
      </c>
      <c r="G43" s="114">
        <f>G40</f>
        <v>80990526</v>
      </c>
    </row>
    <row r="45" ht="12.75">
      <c r="C45" s="46"/>
    </row>
  </sheetData>
  <sheetProtection selectLockedCells="1" selectUnlockedCells="1"/>
  <mergeCells count="7">
    <mergeCell ref="A6:G6"/>
    <mergeCell ref="A7:G7"/>
    <mergeCell ref="B8:E8"/>
    <mergeCell ref="A11:A12"/>
    <mergeCell ref="B11:B12"/>
    <mergeCell ref="C11:C12"/>
    <mergeCell ref="D11:G11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F14" sqref="F14"/>
    </sheetView>
  </sheetViews>
  <sheetFormatPr defaultColWidth="9.140625" defaultRowHeight="12.75"/>
  <cols>
    <col min="1" max="1" width="58.00390625" style="1" customWidth="1"/>
    <col min="2" max="2" width="15.8515625" style="1" customWidth="1"/>
    <col min="3" max="3" width="15.421875" style="1" customWidth="1"/>
    <col min="4" max="4" width="14.28125" style="1" customWidth="1"/>
    <col min="5" max="5" width="14.7109375" style="1" customWidth="1"/>
    <col min="6" max="6" width="14.8515625" style="1" customWidth="1"/>
    <col min="7" max="7" width="14.140625" style="1" customWidth="1"/>
    <col min="8" max="9" width="11.421875" style="1" customWidth="1"/>
    <col min="10" max="10" width="12.140625" style="1" customWidth="1"/>
    <col min="11" max="16384" width="8.7109375" style="1" customWidth="1"/>
  </cols>
  <sheetData>
    <row r="2" ht="12.75">
      <c r="D2" s="1" t="s">
        <v>235</v>
      </c>
    </row>
    <row r="3" ht="12.75">
      <c r="D3" s="1" t="s">
        <v>1</v>
      </c>
    </row>
    <row r="4" ht="12.75">
      <c r="D4" s="1" t="s">
        <v>2</v>
      </c>
    </row>
    <row r="5" ht="12.75">
      <c r="D5" s="1" t="s">
        <v>3</v>
      </c>
    </row>
    <row r="7" spans="1:6" ht="12.75">
      <c r="A7" s="128" t="s">
        <v>236</v>
      </c>
      <c r="B7" s="128"/>
      <c r="C7" s="128"/>
      <c r="D7" s="128"/>
      <c r="E7" s="128"/>
      <c r="F7" s="128"/>
    </row>
    <row r="8" spans="1:6" ht="12.75">
      <c r="A8" s="128" t="s">
        <v>237</v>
      </c>
      <c r="B8" s="128"/>
      <c r="C8" s="128"/>
      <c r="D8" s="128"/>
      <c r="E8" s="128"/>
      <c r="F8" s="128"/>
    </row>
    <row r="9" spans="1:6" ht="12.75">
      <c r="A9" s="104" t="s">
        <v>82</v>
      </c>
      <c r="B9" s="104"/>
      <c r="C9" s="104"/>
      <c r="D9" s="104"/>
      <c r="E9" s="104"/>
      <c r="F9" s="104"/>
    </row>
    <row r="10" ht="12.75">
      <c r="A10" s="53"/>
    </row>
    <row r="11" spans="1:6" ht="12.75">
      <c r="A11" s="129"/>
      <c r="E11" s="129"/>
      <c r="F11" s="129" t="s">
        <v>238</v>
      </c>
    </row>
    <row r="12" spans="1:6" ht="31.5" customHeight="1">
      <c r="A12" s="130" t="s">
        <v>239</v>
      </c>
      <c r="B12" s="130" t="s">
        <v>240</v>
      </c>
      <c r="C12" s="130" t="s">
        <v>241</v>
      </c>
      <c r="D12" s="130"/>
      <c r="E12" s="130"/>
      <c r="F12" s="130"/>
    </row>
    <row r="13" spans="1:6" ht="29.25" customHeight="1">
      <c r="A13" s="130"/>
      <c r="B13" s="130"/>
      <c r="C13" s="131" t="s">
        <v>13</v>
      </c>
      <c r="D13" s="131" t="s">
        <v>14</v>
      </c>
      <c r="E13" s="131" t="s">
        <v>15</v>
      </c>
      <c r="F13" s="132" t="s">
        <v>16</v>
      </c>
    </row>
    <row r="14" spans="1:7" ht="28.5" customHeight="1">
      <c r="A14" s="133" t="s">
        <v>242</v>
      </c>
      <c r="B14" s="134">
        <f>SUM(B16:B49)</f>
        <v>265716820</v>
      </c>
      <c r="C14" s="134">
        <f>SUM(C16:C49)</f>
        <v>56468247</v>
      </c>
      <c r="D14" s="134">
        <f>SUM(D16:D49)</f>
        <v>73696989</v>
      </c>
      <c r="E14" s="134">
        <f>SUM(E16:E49)</f>
        <v>56161058</v>
      </c>
      <c r="F14" s="135">
        <f>SUM(F16:F49)</f>
        <v>79390526</v>
      </c>
      <c r="G14" s="46"/>
    </row>
    <row r="15" spans="1:6" ht="12.75">
      <c r="A15" s="136" t="s">
        <v>243</v>
      </c>
      <c r="B15" s="137"/>
      <c r="C15" s="138"/>
      <c r="D15" s="138"/>
      <c r="E15" s="138"/>
      <c r="F15" s="138"/>
    </row>
    <row r="16" spans="1:7" s="5" customFormat="1" ht="12.75">
      <c r="A16" s="139" t="s">
        <v>244</v>
      </c>
      <c r="B16" s="140">
        <f>SUM(C16:F16)</f>
        <v>128511</v>
      </c>
      <c r="C16" s="140">
        <v>88060</v>
      </c>
      <c r="D16" s="140">
        <v>14251</v>
      </c>
      <c r="E16" s="140">
        <v>2120</v>
      </c>
      <c r="F16" s="141">
        <v>24080</v>
      </c>
      <c r="G16" s="142"/>
    </row>
    <row r="17" spans="1:10" s="5" customFormat="1" ht="12.75">
      <c r="A17" s="143" t="s">
        <v>245</v>
      </c>
      <c r="B17" s="140">
        <f>SUM(C17:F17)</f>
        <v>14102758</v>
      </c>
      <c r="C17" s="144">
        <v>3154607</v>
      </c>
      <c r="D17" s="144">
        <v>3665749</v>
      </c>
      <c r="E17" s="144">
        <v>3003200</v>
      </c>
      <c r="F17" s="145">
        <v>4279202</v>
      </c>
      <c r="G17" s="142"/>
      <c r="H17" s="142"/>
      <c r="I17" s="142"/>
      <c r="J17" s="142"/>
    </row>
    <row r="18" spans="1:10" s="5" customFormat="1" ht="12.75">
      <c r="A18" s="143" t="s">
        <v>246</v>
      </c>
      <c r="B18" s="140">
        <f>SUM(C18:F18)</f>
        <v>586589</v>
      </c>
      <c r="C18" s="140">
        <v>121307</v>
      </c>
      <c r="D18" s="140">
        <v>75000</v>
      </c>
      <c r="E18" s="140">
        <v>211903</v>
      </c>
      <c r="F18" s="141">
        <v>178379</v>
      </c>
      <c r="G18" s="142"/>
      <c r="H18" s="142"/>
      <c r="I18" s="142"/>
      <c r="J18" s="142"/>
    </row>
    <row r="19" spans="1:10" s="5" customFormat="1" ht="12.75">
      <c r="A19" s="143" t="s">
        <v>247</v>
      </c>
      <c r="B19" s="140">
        <f>SUM(C19:F19)</f>
        <v>492800</v>
      </c>
      <c r="C19" s="140">
        <v>110694</v>
      </c>
      <c r="D19" s="140">
        <v>170000</v>
      </c>
      <c r="E19" s="140">
        <v>131714</v>
      </c>
      <c r="F19" s="141">
        <v>80392</v>
      </c>
      <c r="G19" s="142"/>
      <c r="H19" s="142"/>
      <c r="I19" s="142"/>
      <c r="J19" s="142"/>
    </row>
    <row r="20" spans="1:10" s="5" customFormat="1" ht="12.75">
      <c r="A20" s="146" t="s">
        <v>248</v>
      </c>
      <c r="B20" s="140">
        <f>SUM(C20:F20)</f>
        <v>1101200</v>
      </c>
      <c r="C20" s="140">
        <v>286534</v>
      </c>
      <c r="D20" s="140">
        <v>320000</v>
      </c>
      <c r="E20" s="140">
        <v>284260</v>
      </c>
      <c r="F20" s="141">
        <v>210406</v>
      </c>
      <c r="G20" s="142"/>
      <c r="H20" s="142"/>
      <c r="I20" s="142"/>
      <c r="J20" s="142"/>
    </row>
    <row r="21" spans="1:6" s="5" customFormat="1" ht="12.75">
      <c r="A21" s="146" t="s">
        <v>249</v>
      </c>
      <c r="B21" s="140">
        <f>SUM(C21:F21)</f>
        <v>2993547</v>
      </c>
      <c r="C21" s="140">
        <v>387963</v>
      </c>
      <c r="D21" s="140">
        <v>710000</v>
      </c>
      <c r="E21" s="140">
        <v>1511485</v>
      </c>
      <c r="F21" s="141">
        <v>384099</v>
      </c>
    </row>
    <row r="22" spans="1:7" s="5" customFormat="1" ht="12.75">
      <c r="A22" s="146" t="s">
        <v>250</v>
      </c>
      <c r="B22" s="140">
        <f>SUM(C22:F22)</f>
        <v>8728507</v>
      </c>
      <c r="C22" s="140">
        <v>2051396</v>
      </c>
      <c r="D22" s="140">
        <v>2420000</v>
      </c>
      <c r="E22" s="140">
        <v>2196900</v>
      </c>
      <c r="F22" s="141">
        <v>2060211</v>
      </c>
      <c r="G22" s="142"/>
    </row>
    <row r="23" spans="1:7" s="5" customFormat="1" ht="12.75">
      <c r="A23" s="146" t="s">
        <v>251</v>
      </c>
      <c r="B23" s="140">
        <f>SUM(C23:F23)</f>
        <v>6722328</v>
      </c>
      <c r="C23" s="140">
        <v>374393</v>
      </c>
      <c r="D23" s="140">
        <v>580000</v>
      </c>
      <c r="E23" s="140">
        <v>2194047</v>
      </c>
      <c r="F23" s="141">
        <v>3573888</v>
      </c>
      <c r="G23" s="142"/>
    </row>
    <row r="24" spans="1:6" s="5" customFormat="1" ht="12.75">
      <c r="A24" s="147" t="s">
        <v>252</v>
      </c>
      <c r="B24" s="140">
        <f>SUM(C24:F24)</f>
        <v>4885000</v>
      </c>
      <c r="C24" s="140">
        <v>1337044</v>
      </c>
      <c r="D24" s="140">
        <v>1320000</v>
      </c>
      <c r="E24" s="140">
        <v>1407530</v>
      </c>
      <c r="F24" s="141">
        <v>820426</v>
      </c>
    </row>
    <row r="25" spans="1:6" s="5" customFormat="1" ht="12.75">
      <c r="A25" s="147" t="s">
        <v>253</v>
      </c>
      <c r="B25" s="140">
        <f>SUM(C25:F25)</f>
        <v>1184300</v>
      </c>
      <c r="C25" s="140">
        <v>345428</v>
      </c>
      <c r="D25" s="140">
        <v>270000</v>
      </c>
      <c r="E25" s="140">
        <v>548872</v>
      </c>
      <c r="F25" s="141">
        <v>20000</v>
      </c>
    </row>
    <row r="26" spans="1:7" s="5" customFormat="1" ht="12.75">
      <c r="A26" s="147" t="s">
        <v>254</v>
      </c>
      <c r="B26" s="140">
        <f>SUM(C26:F26)</f>
        <v>26399669</v>
      </c>
      <c r="C26" s="140">
        <v>6083450</v>
      </c>
      <c r="D26" s="140">
        <v>7800000</v>
      </c>
      <c r="E26" s="140">
        <v>5463830</v>
      </c>
      <c r="F26" s="141">
        <v>7052389</v>
      </c>
      <c r="G26" s="142"/>
    </row>
    <row r="27" spans="1:6" s="5" customFormat="1" ht="12.75">
      <c r="A27" s="147" t="s">
        <v>255</v>
      </c>
      <c r="B27" s="140">
        <f>SUM(C27:F27)</f>
        <v>8712121</v>
      </c>
      <c r="C27" s="140">
        <v>2269464</v>
      </c>
      <c r="D27" s="140">
        <v>2360000</v>
      </c>
      <c r="E27" s="140">
        <v>1718035</v>
      </c>
      <c r="F27" s="141">
        <v>2364622</v>
      </c>
    </row>
    <row r="28" spans="1:6" s="5" customFormat="1" ht="12.75">
      <c r="A28" s="147" t="s">
        <v>256</v>
      </c>
      <c r="B28" s="140">
        <f>SUM(C28:F28)</f>
        <v>7931152</v>
      </c>
      <c r="C28" s="140">
        <v>1839233</v>
      </c>
      <c r="D28" s="140">
        <v>2110000</v>
      </c>
      <c r="E28" s="140">
        <v>1738998</v>
      </c>
      <c r="F28" s="141">
        <v>2242921</v>
      </c>
    </row>
    <row r="29" spans="1:6" s="5" customFormat="1" ht="12.75">
      <c r="A29" s="147" t="s">
        <v>257</v>
      </c>
      <c r="B29" s="140">
        <f>SUM(C29:F29)</f>
        <v>4713707</v>
      </c>
      <c r="C29" s="140">
        <v>1125197</v>
      </c>
      <c r="D29" s="140">
        <v>1500000</v>
      </c>
      <c r="E29" s="140">
        <v>820460</v>
      </c>
      <c r="F29" s="141">
        <v>1268050</v>
      </c>
    </row>
    <row r="30" spans="1:6" s="5" customFormat="1" ht="12.75">
      <c r="A30" s="147" t="s">
        <v>258</v>
      </c>
      <c r="B30" s="140">
        <f>SUM(C30:F30)</f>
        <v>4627732</v>
      </c>
      <c r="C30" s="140">
        <v>1235754</v>
      </c>
      <c r="D30" s="140">
        <v>1600000</v>
      </c>
      <c r="E30" s="140">
        <v>775894</v>
      </c>
      <c r="F30" s="141">
        <v>1016084</v>
      </c>
    </row>
    <row r="31" spans="1:6" s="5" customFormat="1" ht="12.75">
      <c r="A31" s="147" t="s">
        <v>259</v>
      </c>
      <c r="B31" s="140">
        <f>SUM(C31:F31)</f>
        <v>5281320</v>
      </c>
      <c r="C31" s="140">
        <v>1842438</v>
      </c>
      <c r="D31" s="140">
        <v>2400000</v>
      </c>
      <c r="E31" s="140">
        <v>1003326</v>
      </c>
      <c r="F31" s="141">
        <v>35556</v>
      </c>
    </row>
    <row r="32" spans="1:6" s="5" customFormat="1" ht="12.75" hidden="1">
      <c r="A32" s="147" t="s">
        <v>260</v>
      </c>
      <c r="B32" s="140">
        <f>SUM(C32:F32)</f>
        <v>0</v>
      </c>
      <c r="C32" s="140"/>
      <c r="D32" s="140"/>
      <c r="E32" s="140"/>
      <c r="F32" s="141"/>
    </row>
    <row r="33" spans="1:6" s="5" customFormat="1" ht="12.75" hidden="1">
      <c r="A33" s="147" t="s">
        <v>261</v>
      </c>
      <c r="B33" s="140">
        <f>SUM(C33:F33)</f>
        <v>0</v>
      </c>
      <c r="C33" s="140"/>
      <c r="D33" s="140"/>
      <c r="E33" s="140"/>
      <c r="F33" s="141"/>
    </row>
    <row r="34" spans="1:6" s="5" customFormat="1" ht="12.75">
      <c r="A34" s="147" t="s">
        <v>262</v>
      </c>
      <c r="B34" s="140">
        <f>SUM(C34:F34)</f>
        <v>2529663</v>
      </c>
      <c r="C34" s="140">
        <v>639643</v>
      </c>
      <c r="D34" s="140">
        <v>730000</v>
      </c>
      <c r="E34" s="140">
        <v>350834</v>
      </c>
      <c r="F34" s="141">
        <v>809186</v>
      </c>
    </row>
    <row r="35" spans="1:6" s="5" customFormat="1" ht="12.75">
      <c r="A35" s="147" t="s">
        <v>263</v>
      </c>
      <c r="B35" s="140">
        <f>SUM(C35:F35)</f>
        <v>5289706</v>
      </c>
      <c r="C35" s="140">
        <v>1218070</v>
      </c>
      <c r="D35" s="140">
        <v>1430000</v>
      </c>
      <c r="E35" s="140">
        <v>1043482</v>
      </c>
      <c r="F35" s="141">
        <v>1598154</v>
      </c>
    </row>
    <row r="36" spans="1:6" s="5" customFormat="1" ht="12.75">
      <c r="A36" s="147" t="s">
        <v>264</v>
      </c>
      <c r="B36" s="140">
        <f>SUM(C36:F36)</f>
        <v>1986353</v>
      </c>
      <c r="C36" s="140">
        <v>374032</v>
      </c>
      <c r="D36" s="140">
        <v>430000</v>
      </c>
      <c r="E36" s="140">
        <v>415570</v>
      </c>
      <c r="F36" s="141">
        <v>766751</v>
      </c>
    </row>
    <row r="37" spans="1:6" s="5" customFormat="1" ht="12.75">
      <c r="A37" s="147" t="s">
        <v>265</v>
      </c>
      <c r="B37" s="140">
        <f>SUM(C37:F37)</f>
        <v>10995558</v>
      </c>
      <c r="C37" s="140">
        <v>1939502</v>
      </c>
      <c r="D37" s="140">
        <v>2500000</v>
      </c>
      <c r="E37" s="140">
        <v>2218291</v>
      </c>
      <c r="F37" s="141">
        <v>4337765</v>
      </c>
    </row>
    <row r="38" spans="1:6" s="5" customFormat="1" ht="15" customHeight="1" hidden="1">
      <c r="A38" s="147" t="s">
        <v>266</v>
      </c>
      <c r="B38" s="140">
        <f>SUM(C38:F38)</f>
        <v>0</v>
      </c>
      <c r="C38" s="140"/>
      <c r="D38" s="140"/>
      <c r="E38" s="140"/>
      <c r="F38" s="141"/>
    </row>
    <row r="39" spans="1:6" s="5" customFormat="1" ht="12.75">
      <c r="A39" s="147" t="s">
        <v>267</v>
      </c>
      <c r="B39" s="140">
        <f>SUM(C39:F39)</f>
        <v>3156008</v>
      </c>
      <c r="C39" s="140">
        <v>755992</v>
      </c>
      <c r="D39" s="140">
        <v>950000</v>
      </c>
      <c r="E39" s="140">
        <v>536503</v>
      </c>
      <c r="F39" s="141">
        <v>913513</v>
      </c>
    </row>
    <row r="40" spans="1:6" s="5" customFormat="1" ht="12.75">
      <c r="A40" s="147" t="s">
        <v>268</v>
      </c>
      <c r="B40" s="140">
        <f>SUM(C40:F40)</f>
        <v>1354370</v>
      </c>
      <c r="C40" s="140">
        <v>280111</v>
      </c>
      <c r="D40" s="140">
        <v>330000</v>
      </c>
      <c r="E40" s="140">
        <v>324272</v>
      </c>
      <c r="F40" s="141">
        <v>419987</v>
      </c>
    </row>
    <row r="41" spans="1:6" s="5" customFormat="1" ht="12.75">
      <c r="A41" s="147" t="s">
        <v>269</v>
      </c>
      <c r="B41" s="140">
        <f>SUM(C41:F41)</f>
        <v>10480197</v>
      </c>
      <c r="C41" s="140">
        <v>2389642</v>
      </c>
      <c r="D41" s="140">
        <v>3500000</v>
      </c>
      <c r="E41" s="140">
        <v>1752027</v>
      </c>
      <c r="F41" s="141">
        <v>2838528</v>
      </c>
    </row>
    <row r="42" spans="1:6" s="5" customFormat="1" ht="12.75">
      <c r="A42" s="147" t="s">
        <v>270</v>
      </c>
      <c r="B42" s="140">
        <f>SUM(C42:F42)</f>
        <v>43736756</v>
      </c>
      <c r="C42" s="140">
        <v>9570472</v>
      </c>
      <c r="D42" s="140">
        <v>11900000</v>
      </c>
      <c r="E42" s="140">
        <v>9576145</v>
      </c>
      <c r="F42" s="141">
        <v>12690139</v>
      </c>
    </row>
    <row r="43" spans="1:6" s="5" customFormat="1" ht="12.75">
      <c r="A43" s="147" t="s">
        <v>271</v>
      </c>
      <c r="B43" s="140">
        <f>SUM(C43:F43)</f>
        <v>22490474</v>
      </c>
      <c r="C43" s="140">
        <v>4661004</v>
      </c>
      <c r="D43" s="140">
        <v>6100000</v>
      </c>
      <c r="E43" s="140">
        <v>4637550</v>
      </c>
      <c r="F43" s="141">
        <v>7091920</v>
      </c>
    </row>
    <row r="44" spans="1:6" s="5" customFormat="1" ht="12.75">
      <c r="A44" s="147" t="s">
        <v>272</v>
      </c>
      <c r="B44" s="140">
        <f>SUM(C44:F44)</f>
        <v>1121600</v>
      </c>
      <c r="C44" s="140">
        <v>222464</v>
      </c>
      <c r="D44" s="140">
        <v>330000</v>
      </c>
      <c r="E44" s="140">
        <v>192380</v>
      </c>
      <c r="F44" s="141">
        <v>376756</v>
      </c>
    </row>
    <row r="45" spans="1:6" s="5" customFormat="1" ht="12.75">
      <c r="A45" s="147" t="s">
        <v>273</v>
      </c>
      <c r="B45" s="140">
        <f>SUM(C45:F45)</f>
        <v>17976464</v>
      </c>
      <c r="C45" s="140">
        <v>1221309</v>
      </c>
      <c r="D45" s="140">
        <v>3450000</v>
      </c>
      <c r="E45" s="140">
        <v>1908620</v>
      </c>
      <c r="F45" s="141">
        <v>11396535</v>
      </c>
    </row>
    <row r="46" spans="1:6" s="5" customFormat="1" ht="12.75">
      <c r="A46" s="147" t="s">
        <v>274</v>
      </c>
      <c r="B46" s="140">
        <f>SUM(C46:F46)</f>
        <v>15631900</v>
      </c>
      <c r="C46" s="140">
        <v>3562066</v>
      </c>
      <c r="D46" s="140">
        <v>4700000</v>
      </c>
      <c r="E46" s="140">
        <v>2841070</v>
      </c>
      <c r="F46" s="141">
        <v>4528764</v>
      </c>
    </row>
    <row r="47" spans="1:6" s="5" customFormat="1" ht="12.75">
      <c r="A47" s="147" t="s">
        <v>275</v>
      </c>
      <c r="B47" s="140">
        <f>SUM(C47:F47)</f>
        <v>1447800</v>
      </c>
      <c r="C47" s="140">
        <v>344159</v>
      </c>
      <c r="D47" s="140">
        <v>410000</v>
      </c>
      <c r="E47" s="140">
        <v>331979</v>
      </c>
      <c r="F47" s="141">
        <v>361662</v>
      </c>
    </row>
    <row r="48" spans="1:6" s="5" customFormat="1" ht="12.75">
      <c r="A48" s="147" t="s">
        <v>276</v>
      </c>
      <c r="B48" s="140">
        <f>SUM(C48:F48)</f>
        <v>9273030</v>
      </c>
      <c r="C48" s="140">
        <v>2303644</v>
      </c>
      <c r="D48" s="140">
        <v>3300000</v>
      </c>
      <c r="E48" s="140">
        <v>3334986</v>
      </c>
      <c r="F48" s="141">
        <v>334400</v>
      </c>
    </row>
    <row r="49" spans="1:6" s="5" customFormat="1" ht="12.75">
      <c r="A49" s="148" t="s">
        <v>277</v>
      </c>
      <c r="B49" s="140">
        <f>SUM(C49:F49)</f>
        <v>19655700</v>
      </c>
      <c r="C49" s="140">
        <v>4333175</v>
      </c>
      <c r="D49" s="140">
        <v>6321989</v>
      </c>
      <c r="E49" s="140">
        <v>3684775</v>
      </c>
      <c r="F49" s="141">
        <v>5315761</v>
      </c>
    </row>
    <row r="52" spans="3:6" ht="12.75">
      <c r="C52" s="149"/>
      <c r="D52" s="149"/>
      <c r="E52" s="149"/>
      <c r="F52" s="149"/>
    </row>
  </sheetData>
  <sheetProtection selectLockedCells="1" selectUnlockedCells="1"/>
  <mergeCells count="6">
    <mergeCell ref="A7:F7"/>
    <mergeCell ref="A8:F8"/>
    <mergeCell ref="A9:F9"/>
    <mergeCell ref="A12:A13"/>
    <mergeCell ref="B12:B13"/>
    <mergeCell ref="C12:F12"/>
  </mergeCells>
  <printOptions/>
  <pageMargins left="0.5118055555555555" right="0" top="0.7479166666666667" bottom="0.7479166666666667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2019-11-25T06:41:16Z</cp:lastPrinted>
  <dcterms:modified xsi:type="dcterms:W3CDTF">2019-11-25T06:42:16Z</dcterms:modified>
  <cp:category/>
  <cp:version/>
  <cp:contentType/>
  <cp:contentStatus/>
  <cp:revision>16</cp:revision>
</cp:coreProperties>
</file>