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state="hidden" r:id="rId3"/>
    <sheet name="Таблица консолидируемых расчето" sheetId="4" state="hidden" r:id="rId4"/>
  </sheets>
  <definedNames>
    <definedName name="__bookmark_1">'Доходы бюджета'!$A$7:$D$9</definedName>
    <definedName name="__bookmark_2">'Доходы бюджета'!$A$10:$D$110</definedName>
    <definedName name="__bookmark_3">'Расходы бюджета'!$A$1:$J$672</definedName>
    <definedName name="__bookmark_4">'Источники финансирования дефици'!$A$1:$M$26</definedName>
    <definedName name="__bookmark_5">'Источники финансирования дефици'!$A$27:$H$33</definedName>
    <definedName name="__bookmark_7">'Таблица консолидируемых расчето'!$A$6:$B$66</definedName>
    <definedName name="_xlnm.Print_Titles" localSheetId="0">'Доходы бюджета'!$10:$13</definedName>
    <definedName name="_xlnm.Print_Titles" localSheetId="2">'Источники финансирования дефици'!$1:$5</definedName>
    <definedName name="_xlnm.Print_Titles" localSheetId="1">'Расходы бюджета'!$17:$17</definedName>
    <definedName name="_xlnm.Print_Area" localSheetId="0">'Доходы бюджета'!$A$7:$G$109</definedName>
  </definedNames>
  <calcPr fullCalcOnLoad="1"/>
</workbook>
</file>

<file path=xl/sharedStrings.xml><?xml version="1.0" encoding="utf-8"?>
<sst xmlns="http://schemas.openxmlformats.org/spreadsheetml/2006/main" count="1420" uniqueCount="739">
  <si>
    <t>Другие вопросы в области культуры, кинематографии</t>
  </si>
  <si>
    <t>ЗДРАВООХРАНЕНИЕ</t>
  </si>
  <si>
    <t>Амбулаторная помощь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</si>
  <si>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</si>
  <si>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</si>
  <si>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</si>
  <si>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</si>
  <si>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</si>
  <si>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</si>
  <si>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</si>
  <si>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</si>
  <si>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</si>
  <si>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</si>
  <si>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</si>
  <si>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</si>
  <si>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</si>
  <si>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3. Источники финансирования дефицитов бюджетов</t>
  </si>
  <si>
    <t>Код источника финансирования по бюджетной классификации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</si>
  <si>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2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</si>
  <si>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</si>
  <si>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2"/>
      </rPr>
      <t xml:space="preserve">
из них:</t>
    </r>
  </si>
  <si>
    <t>520</t>
  </si>
  <si>
    <r>
      <t xml:space="preserve">источники внешнего финансирования, </t>
    </r>
    <r>
      <rPr>
        <sz val="8"/>
        <color indexed="8"/>
        <rFont val="Arial"/>
        <family val="2"/>
      </rPr>
      <t xml:space="preserve">
из них:</t>
    </r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</si>
  <si>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</si>
  <si>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</si>
  <si>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</si>
  <si>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</si>
  <si>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</si>
  <si>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</si>
  <si>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</si>
  <si>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</si>
  <si>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</si>
  <si>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</si>
  <si>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</si>
  <si>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</si>
  <si>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</si>
  <si>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</si>
  <si>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</si>
  <si>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</si>
  <si>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</si>
  <si>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</si>
  <si>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</si>
  <si>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</si>
  <si>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</si>
  <si>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</si>
  <si>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</si>
  <si>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</si>
  <si>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</si>
  <si>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</si>
  <si>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</si>
  <si>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</si>
  <si>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</si>
  <si>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</si>
  <si>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поселений</t>
  </si>
  <si>
    <t>000 01050201130000610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</si>
  <si>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</si>
  <si>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</si>
  <si>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Изменение иных финансовых активов на счетах по учету средств бюджета</t>
  </si>
  <si>
    <t>000 01060000000000500</t>
  </si>
  <si>
    <t>000 01060000000000600</t>
  </si>
  <si>
    <t>Руководитель:</t>
  </si>
  <si>
    <t>Шигарева Светлана Алексеевна</t>
  </si>
  <si>
    <t>(подпись)</t>
  </si>
  <si>
    <t>(расшифровка подписи)</t>
  </si>
  <si>
    <t>Руководитель финансово-</t>
  </si>
  <si>
    <t>экономической службы:</t>
  </si>
  <si>
    <t>Главный бухгалтер:</t>
  </si>
  <si>
    <t>Назарова Надежда Анатольевна</t>
  </si>
  <si>
    <t>10 апреля 2015 г.</t>
  </si>
  <si>
    <t>4. Таблица консолидируемых расчетов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</si>
  <si>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</si>
  <si>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</si>
  <si>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</si>
  <si>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</si>
  <si>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</si>
  <si>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</si>
  <si>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муниципальных 
районов</t>
  </si>
  <si>
    <t>бюджеты городских и 
сельских поселений</t>
  </si>
  <si>
    <t>бюджет территориального 
государственного внебюджетного 
фонда</t>
  </si>
  <si>
    <t>5</t>
  </si>
  <si>
    <t>8</t>
  </si>
  <si>
    <t>9</t>
  </si>
  <si>
    <t>В
ы
б
ы
т
и
я</t>
  </si>
  <si>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Всего выбытий</t>
    </r>
  </si>
  <si>
    <r>
      <t>Бюджет субъекта Российской Федерации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</si>
  <si>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внутригородских муниципальных образований городов федерального значения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</si>
  <si>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городских округов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</si>
  <si>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муниципальных районов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</si>
  <si>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городских и сельских поселений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</si>
  <si>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 территориального государственного внебюджетного фонда</t>
    </r>
    <r>
      <rPr>
        <sz val="8"/>
        <color indexed="8"/>
        <rFont val="Arial"/>
        <family val="2"/>
      </rPr>
      <t xml:space="preserve">  в том числе по видам выбытий:</t>
    </r>
  </si>
  <si>
    <t>Субсидии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</si>
  <si>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</si>
  <si>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</si>
  <si>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</si>
  <si>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</si>
  <si>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</si>
  <si>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900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</si>
  <si>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</si>
  <si>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</si>
  <si>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</si>
  <si>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</si>
  <si>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</si>
  <si>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</si>
  <si>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</si>
  <si>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</si>
  <si>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</si>
  <si>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</si>
  <si>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</si>
  <si>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</si>
  <si>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</si>
  <si>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</si>
  <si>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</si>
  <si>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</si>
  <si>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</si>
  <si>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</si>
  <si>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</si>
  <si>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</si>
  <si>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</si>
  <si>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</si>
  <si>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</si>
  <si>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</si>
  <si>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</si>
  <si>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</si>
  <si>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</si>
  <si>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</si>
  <si>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</si>
  <si>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</si>
  <si>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</si>
  <si>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</si>
  <si>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</si>
  <si>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</si>
  <si>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</si>
  <si>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</si>
  <si>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</si>
  <si>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</si>
  <si>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</si>
  <si>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</si>
  <si>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</si>
  <si>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</si>
  <si>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</si>
  <si>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</si>
  <si>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</si>
  <si>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</si>
  <si>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</si>
  <si>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</si>
  <si>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</si>
  <si>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</si>
  <si>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</si>
  <si>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</si>
  <si>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</si>
  <si>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</si>
  <si>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</si>
  <si>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</si>
  <si>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</si>
  <si>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</si>
  <si>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</si>
  <si>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</si>
  <si>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ИТОГО, 
в том числе:</t>
  </si>
  <si>
    <t>Код дохода по КД</t>
  </si>
  <si>
    <t>Утвержденный план на 2015 год</t>
  </si>
  <si>
    <t>План                     на I квартал 2015 года</t>
  </si>
  <si>
    <t>Исполнено по состоянию на 01.04.2015 года</t>
  </si>
  <si>
    <t>% исполнения к плану 1 квартала 2015г.</t>
  </si>
  <si>
    <t>% исполнения к уточн.плану на 2015г.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</si>
  <si>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(в том числе на мероприятия государственной программы "Устойчивое развитие сельских территорий Костромской области на 2014-2020 годы")</t>
  </si>
  <si>
    <t>Прочие субсидии бюджетам муниципальных районов (питание учащихся в общеобразовательных учреждениях)</t>
  </si>
  <si>
    <t>Субвенции для осуществления органами местного самоуправления муниципальных районов госуд. полномочий в сфере агропромышленного комплекса, в том числе</t>
  </si>
  <si>
    <t xml:space="preserve">  -на осуществление полномочий в сфере АПК</t>
  </si>
  <si>
    <t xml:space="preserve">  -на поддержку личных подсобных хозяйств</t>
  </si>
  <si>
    <t>Субвенции передаваемые бюджетам муниципальных образований на нормативное подушевое финансирование муниципальных образовательных учреждений</t>
  </si>
  <si>
    <t>Субвенции на реализацию предоставленных полномочий в сфере архивного дела</t>
  </si>
  <si>
    <t>Субвенции для осуществления органами местного самоуправления государственных полномочий по решению вопросов трудовых отношений</t>
  </si>
  <si>
    <t>Субвенции бюджетам муниципальных образований для осуществления органами местного самоуправления муниципальных районов и городских округов Костромской области государственных полномочий по образованию и организации деятельности комиссий по делам несовершеннолетних и защите их прав</t>
  </si>
  <si>
    <t>Субвенции бюджетам муниципальных образований для осуществления органами местного самоуправления городских округов и муниципальных районов государственных полномочий по образованию и организации деятельности административных комиссий</t>
  </si>
  <si>
    <t>Субвенции бюджетам муниципальных районов, городских и сельских поселений  на осуществление органами местного самоуправления муниципальных районов,  городских и сельских поселений государственных полномочий по составлению протоколов об административных правонарушениях</t>
  </si>
  <si>
    <t xml:space="preserve">Субвенции, передаваемые бюджетам муниципальных образований на осуществление органами местного самоуправления  муниципальных районов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</si>
  <si>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Субвенция  местным бюджетам на реализацию образовательных программ дошкольного образования в муниципальных дошкольных образовательных организациях</t>
  </si>
  <si>
    <r>
      <t xml:space="preserve">Сведения об исполнении доходов бюджета Чухломского муниципального района Костромской области на 01.04.2015 года    </t>
    </r>
    <r>
      <rPr>
        <b/>
        <sz val="12"/>
        <rFont val="Bookman Old Style"/>
        <family val="1"/>
      </rPr>
      <t xml:space="preserve">                                  </t>
    </r>
    <r>
      <rPr>
        <b/>
        <sz val="12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                  </t>
    </r>
  </si>
  <si>
    <t>Наименование показателя</t>
  </si>
  <si>
    <t>Код 
строки</t>
  </si>
  <si>
    <t>Утвержденные бюджетные назначения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</si>
  <si>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</si>
  <si>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</si>
  <si>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</si>
  <si>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</si>
  <si>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городских и сельских поселений</t>
  </si>
  <si>
    <t>консолидированный бюджет субъекта Российской Федерации и территориального государственного внебюджетного фонда</t>
  </si>
  <si>
    <t>1</t>
  </si>
  <si>
    <t>2</t>
  </si>
  <si>
    <t>3</t>
  </si>
  <si>
    <t>4</t>
  </si>
  <si>
    <t>6</t>
  </si>
  <si>
    <t>7</t>
  </si>
  <si>
    <t>11</t>
  </si>
  <si>
    <t>12</t>
  </si>
  <si>
    <t>14</t>
  </si>
  <si>
    <t>16</t>
  </si>
  <si>
    <t>17</t>
  </si>
  <si>
    <t>21</t>
  </si>
  <si>
    <t>22</t>
  </si>
  <si>
    <t>X</t>
  </si>
  <si>
    <t>НАЛОГОВЫЕ И НЕНАЛОГОВЫЕ ДОХОДЫ</t>
  </si>
  <si>
    <t>000 10000000000000000</t>
  </si>
  <si>
    <t>0,00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</si>
  <si>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</si>
  <si>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</si>
  <si>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</si>
  <si>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</si>
  <si>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</si>
  <si>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</si>
  <si>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</si>
  <si>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</si>
  <si>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</si>
  <si>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</si>
  <si>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</si>
  <si>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</si>
  <si>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</si>
  <si>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</si>
  <si>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</si>
  <si>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</si>
  <si>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</si>
  <si>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</si>
  <si>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</si>
  <si>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</si>
  <si>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</si>
  <si>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</si>
  <si>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</si>
  <si>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</si>
  <si>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</si>
  <si>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</si>
  <si>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</si>
  <si>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</si>
  <si>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</si>
  <si>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</si>
  <si>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</si>
  <si>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</si>
  <si>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</si>
  <si>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</si>
  <si>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</si>
  <si>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</si>
  <si>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</si>
  <si>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</si>
  <si>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</si>
  <si>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</si>
  <si>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</si>
  <si>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</si>
  <si>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</si>
  <si>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</si>
  <si>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</si>
  <si>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</si>
  <si>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</si>
  <si>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</si>
  <si>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</si>
  <si>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</si>
  <si>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</si>
  <si>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</si>
  <si>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</si>
  <si>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</si>
  <si>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</si>
  <si>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</si>
  <si>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</si>
  <si>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</si>
  <si>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</si>
  <si>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</si>
  <si>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</si>
  <si>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</si>
  <si>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</si>
  <si>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</si>
  <si>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</si>
  <si>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</si>
  <si>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</si>
  <si>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</si>
  <si>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</si>
  <si>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</si>
  <si>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</si>
  <si>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</si>
  <si>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</si>
  <si>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</si>
  <si>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</si>
  <si>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</si>
  <si>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</si>
  <si>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</si>
  <si>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</si>
  <si>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</si>
  <si>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</si>
  <si>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</si>
  <si>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</si>
  <si>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</si>
  <si>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</si>
  <si>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</si>
  <si>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</si>
  <si>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</si>
  <si>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</si>
  <si>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</si>
  <si>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</si>
  <si>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</si>
  <si>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</si>
  <si>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</si>
  <si>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</si>
  <si>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</si>
  <si>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</si>
  <si>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</si>
  <si>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</si>
  <si>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</si>
  <si>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</si>
  <si>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</si>
  <si>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</si>
  <si>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</si>
  <si>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</si>
  <si>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</si>
  <si>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</si>
  <si>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</si>
  <si>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</si>
  <si>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</si>
  <si>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</si>
  <si>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</si>
  <si>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</si>
  <si>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</si>
  <si>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</si>
  <si>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</si>
  <si>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</si>
  <si>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</si>
  <si>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</si>
  <si>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</si>
  <si>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</si>
  <si>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</si>
  <si>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</si>
  <si>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</si>
  <si>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</si>
  <si>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</si>
  <si>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</si>
  <si>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</si>
  <si>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</si>
  <si>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бюджетной обеспеченности</t>
  </si>
  <si>
    <t>000 20201001050000151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</si>
  <si>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</si>
  <si>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</si>
  <si>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</si>
  <si>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</si>
  <si>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</si>
  <si>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</si>
  <si>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</si>
  <si>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000 20202085000000151</t>
  </si>
  <si>
    <t>000 20202085050000151</t>
  </si>
  <si>
    <t>Прочие субсидии</t>
  </si>
  <si>
    <t>000 20202999000000151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</si>
  <si>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</si>
  <si>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</si>
  <si>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</si>
  <si>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</si>
  <si>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</si>
  <si>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000 20203024050000151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</si>
  <si>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</si>
  <si>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</si>
  <si>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</si>
  <si>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000 20203115050000151</t>
  </si>
  <si>
    <t>Иные межбюджетные трансферты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</si>
  <si>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</si>
  <si>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</si>
  <si>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</si>
  <si>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</si>
  <si>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000 20705030050000180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</si>
  <si>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</si>
  <si>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</si>
  <si>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</si>
  <si>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</si>
  <si>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</si>
  <si>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</si>
  <si>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</si>
  <si>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</si>
  <si>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</si>
  <si>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</si>
  <si>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Субвенции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</si>
  <si>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</si>
  <si>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</si>
  <si>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</si>
  <si>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</si>
  <si>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</si>
  <si>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</si>
  <si>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</si>
  <si>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</si>
  <si>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</si>
  <si>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</si>
  <si>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</si>
  <si>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</si>
  <si>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</si>
  <si>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</si>
  <si>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</si>
  <si>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</si>
  <si>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</si>
  <si>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</si>
  <si>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</si>
  <si>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</si>
  <si>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</si>
  <si>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</si>
  <si>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</si>
  <si>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</si>
  <si>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</si>
  <si>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</si>
  <si>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Приложение № 6</t>
  </si>
  <si>
    <t>к решению Собрания депутатов</t>
  </si>
  <si>
    <t>Чухломского муниципального района</t>
  </si>
  <si>
    <t>от "____" декабря 2008 года №_____</t>
  </si>
  <si>
    <t>Наименование</t>
  </si>
  <si>
    <t>Раздел,          подраздел</t>
  </si>
  <si>
    <t>Целевая статья</t>
  </si>
  <si>
    <t>Вид расходов</t>
  </si>
  <si>
    <t>0100</t>
  </si>
  <si>
    <t>Функционирование высшего должностного лица субъекта Российской Федерации  и муниципального образования</t>
  </si>
  <si>
    <t>0102</t>
  </si>
  <si>
    <t>Глава Чухломского муниципального района</t>
  </si>
  <si>
    <t>Расходы на выплаты персоналу  в целях установленных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</si>
  <si>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0021020</t>
  </si>
  <si>
    <t>100</t>
  </si>
  <si>
    <t>0103</t>
  </si>
  <si>
    <t>Председатель Собрания депутатов Чухломского муниципального района</t>
  </si>
  <si>
    <t>0031020</t>
  </si>
  <si>
    <t>Расходы на выплаты персоналу в целях установленных функций (государственными) муниципальными органами, казенными учреждениями, органами управления  государственными внебюджетными фондами</t>
  </si>
  <si>
    <t>Депутаты (члены) Собрания депутатов Чухломского муниципального района</t>
  </si>
  <si>
    <t>0031100</t>
  </si>
  <si>
    <t>Закупка товаров, работ и услуг для муниципальных нужд</t>
  </si>
  <si>
    <t>200</t>
  </si>
  <si>
    <t>800</t>
  </si>
  <si>
    <t>0104</t>
  </si>
  <si>
    <t>Выполнение функций органами местного самоуправления</t>
  </si>
  <si>
    <t>0041020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</si>
  <si>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</si>
  <si>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5201500</t>
  </si>
  <si>
    <t>017</t>
  </si>
  <si>
    <t>Расходы на выплаты персоналу в целях обеспечения функций (государственными) муниципальными органами, казенными учреждениями, органами управления  государственными внебюджетными фондами</t>
  </si>
  <si>
    <t>Резервные  фонды местных администраций</t>
  </si>
  <si>
    <t>0080000</t>
  </si>
  <si>
    <t>Субвенция бюджетам муниципальных районов на осуществление органами местного самоуправления государственных полномочий в сфере архивного дела</t>
  </si>
  <si>
    <t>4027205</t>
  </si>
  <si>
    <t>Капитальные вложения а объекты недвижимого имущества муниципальной собственности</t>
  </si>
  <si>
    <t xml:space="preserve">Субвенции бюджетам муниципальных районов и городских округов на осуществление органами местного самоуправления муниципальных районов и городских округов государственных полномочий по решению вопросов в сфере трудовых отношений  </t>
  </si>
  <si>
    <t>4027206</t>
  </si>
  <si>
    <t>Субвенции бюджетам муниципальных районов и городских округов на осуществление органами местного самоуправления муниципальных районов и городских округов государственных полномочий по образованию и организации деятельности комиссий по делам несовершеннолетних и защите их прав</t>
  </si>
  <si>
    <t>4027207</t>
  </si>
  <si>
    <t>Субвенция бюджетам муниципальных районов на осуществление органами местного самоуправления государственных полномочий по организации деятельности административных комиссий</t>
  </si>
  <si>
    <t>4027208</t>
  </si>
  <si>
    <t>Субвенции бюджетам муниципальных районов,на осуществление органами местного самоуправления муниц-х районов, гор-х и сел-х поселений государственных полномочий по составлению протоколов об административных правонарушениях</t>
  </si>
  <si>
    <t>4027209</t>
  </si>
  <si>
    <t>Судебная система</t>
  </si>
  <si>
    <t>0105</t>
  </si>
  <si>
    <t>Составление (изменение) списков кандидатов в присяжные заседатели федеральных судов общей юрисдикции в РФ</t>
  </si>
  <si>
    <t>0014000</t>
  </si>
  <si>
    <t>0106</t>
  </si>
  <si>
    <t>Обеспечение деятельности финансовых органов</t>
  </si>
  <si>
    <t>0061020</t>
  </si>
  <si>
    <t>Расходы на выплаты персоналу в целях выполнения функций государственными (муниципальными)  органами,казенными учреждениями, органами управления государственными внебюджетными фондами</t>
  </si>
  <si>
    <t>Ревизионная комиссия</t>
  </si>
  <si>
    <t>Обеспечение деятельности ревизионной комиссии</t>
  </si>
  <si>
    <t>0061021</t>
  </si>
  <si>
    <t>Обеспечение деятельности сектора внутреннего финансового контроля</t>
  </si>
  <si>
    <t>0061022</t>
  </si>
  <si>
    <t>Резервные фонды местного самоуправления</t>
  </si>
  <si>
    <t>0107</t>
  </si>
  <si>
    <t>Избирательная комиссия Чухломского муниципального района</t>
  </si>
  <si>
    <t>0071020</t>
  </si>
  <si>
    <t>Проведение выборов в представительные органы муниципального образования</t>
  </si>
  <si>
    <t>0200002</t>
  </si>
  <si>
    <t>Проведение выборов главы  муниципального образования</t>
  </si>
  <si>
    <t>0200003</t>
  </si>
  <si>
    <t>Проведение выборов</t>
  </si>
  <si>
    <t>0212000</t>
  </si>
  <si>
    <t>0111</t>
  </si>
  <si>
    <t>Резервные фонды местных администраций</t>
  </si>
  <si>
    <t>870</t>
  </si>
  <si>
    <t>0113</t>
  </si>
  <si>
    <t>Реализация государственных функций, связанных с общегосударственным управлением</t>
  </si>
  <si>
    <t>0921030</t>
  </si>
  <si>
    <t>Программа "Старшее поколение" на 2007-2009г.г.</t>
  </si>
  <si>
    <t>0114</t>
  </si>
  <si>
    <t>7950000</t>
  </si>
  <si>
    <t>Программа "Комплексные меры противодействия злоупотреблению наркотиками  и их незаконному обороту на 2008-2012 года:</t>
  </si>
  <si>
    <t>Программа "Поддержка малого предпринимательства Чухломского муниципального района на 2006-2010 годы:</t>
  </si>
  <si>
    <t>Программа "О мерах по организации отдыха, оздоровления, лечения и занятости детей и подростков в 2008 году"</t>
  </si>
  <si>
    <t>Программа "Развитие физической культуры и спорта в Чухломском муниципальном районе на 20008-2010 годы "</t>
  </si>
  <si>
    <t>Программа "Профилактика правонарушений в Чухломском районе на 2007-2010 годы".</t>
  </si>
  <si>
    <t>Национальная экономика</t>
  </si>
  <si>
    <t>0200</t>
  </si>
  <si>
    <t>Расходы на финансирование женсовета</t>
  </si>
  <si>
    <t>0921031</t>
  </si>
  <si>
    <t>Расходы на финансирование Чухломского районного Совета ветеранов войны и труда</t>
  </si>
  <si>
    <t>0921032</t>
  </si>
  <si>
    <t>Расходы на финансирование правление ВОИ</t>
  </si>
  <si>
    <t>0921033</t>
  </si>
  <si>
    <t>Расходы на опубликование официальной информации</t>
  </si>
  <si>
    <t>0921034</t>
  </si>
  <si>
    <t>Обеспечение деятельности подведомственных учреждений</t>
  </si>
  <si>
    <t>0930059</t>
  </si>
  <si>
    <t>Обеспечение деятельности бухгалтерий</t>
  </si>
  <si>
    <t>4520059</t>
  </si>
  <si>
    <t xml:space="preserve"> Муниципальная программа "Социальная поддержка граждан Чухломского муниципального района" на 2015-2017 гг.</t>
  </si>
  <si>
    <t xml:space="preserve">Подпрограмма "Семья с детьми" </t>
  </si>
  <si>
    <t>7220100</t>
  </si>
  <si>
    <t>Безопасное материнство</t>
  </si>
  <si>
    <t>7220101</t>
  </si>
  <si>
    <t>Профилактика безнадзорности и правонарушений несовершеннолетних</t>
  </si>
  <si>
    <t>7220102</t>
  </si>
  <si>
    <t>Подпрограмма  " Организации отдыха, оздоровления, лечения и занятости детей и подростков "</t>
  </si>
  <si>
    <t>7220300</t>
  </si>
  <si>
    <t>0300</t>
  </si>
  <si>
    <t>Органы юстиции</t>
  </si>
  <si>
    <t>0302</t>
  </si>
  <si>
    <t>Фонд компенсаций</t>
  </si>
  <si>
    <t>0700500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</si>
  <si>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</si>
  <si>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</si>
  <si>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0013600</t>
  </si>
  <si>
    <t>009</t>
  </si>
  <si>
    <t>0309</t>
  </si>
  <si>
    <t>Обеспечение деятельности ЕДДС</t>
  </si>
  <si>
    <t>2470059</t>
  </si>
  <si>
    <t>0400</t>
  </si>
  <si>
    <t>0405</t>
  </si>
  <si>
    <t>Субвенции бюджетам муниципальных районов на осуществление органами местного самоуправления муниципальных районов государственных полномочий в сфере агропромышленного комплекса</t>
  </si>
  <si>
    <t>4027201</t>
  </si>
  <si>
    <t>Сельскохозяйственное производство</t>
  </si>
  <si>
    <t>2603000</t>
  </si>
  <si>
    <t>Мероприятия в области сельскохозяйственного производства</t>
  </si>
  <si>
    <t>342</t>
  </si>
  <si>
    <t>2626004</t>
  </si>
  <si>
    <t>Муниципальная программа "Развитие сельского хозяйства Чухломского  муниципального района Костромской области на 2015-2020 годы</t>
  </si>
  <si>
    <t>7230000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</si>
  <si>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</si>
  <si>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2605047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</si>
  <si>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</si>
  <si>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2605055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</si>
  <si>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</si>
  <si>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2707211</t>
  </si>
  <si>
    <t>0408</t>
  </si>
  <si>
    <t>Отдельные мероприятия в области автомобильного транспорта</t>
  </si>
  <si>
    <t>3030000</t>
  </si>
  <si>
    <t>0409</t>
  </si>
  <si>
    <t>Содержание автомобильных дорог общего пользования</t>
  </si>
  <si>
    <t>3152002</t>
  </si>
  <si>
    <t>в том числе субсидии передаваемые бюджетам муниципальных районов на капитальный ремонт автомобильных дорог общего пользования</t>
  </si>
  <si>
    <t>3150215</t>
  </si>
  <si>
    <t>006</t>
  </si>
  <si>
    <t>Программа "Обепечение безопасности дорожного движения в Чухломском  муниципальном районе на 2009-2012 годы"</t>
  </si>
  <si>
    <t>79500000</t>
  </si>
  <si>
    <t>0412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</si>
  <si>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</si>
  <si>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</si>
  <si>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3402003</t>
  </si>
  <si>
    <t>На возмещение судебных издержек</t>
  </si>
  <si>
    <t>Программа "Развитие субъектов малого и среднего предпринимательства Чухломского муниципального района Костромской области на 2009-2013 годы"</t>
  </si>
  <si>
    <t>Расходы на выполнение обязательств по судебным актам по искам</t>
  </si>
  <si>
    <t>3150090</t>
  </si>
  <si>
    <t>0500</t>
  </si>
  <si>
    <t>0501</t>
  </si>
  <si>
    <t>Прочие мероприятия в области коммунального хозяйства</t>
  </si>
  <si>
    <t>3502007</t>
  </si>
  <si>
    <t xml:space="preserve">Программа "Социальное развитие села Чухломского муниципального района на 2011-2014 годы" </t>
  </si>
  <si>
    <t>Программа "Развитие центральных усадеб Чухломского  муниципального района на 2011-2013 годы"</t>
  </si>
  <si>
    <t>Программа "Сохранение объектов культурного наследия Чухломского муниципального района на 2010-2013 годы"</t>
  </si>
  <si>
    <t>Муниципальная адресная программа "По ремонту и благоустойству жилья ветеранов Великой Отечественной войны, не поставленных на учет по улучшению жилищных условий на 2011-2013 годы"</t>
  </si>
  <si>
    <t>0502</t>
  </si>
  <si>
    <t>Программа "Чистая вода " на 2011-2017 годы</t>
  </si>
  <si>
    <t>Программа "Коллективные приборы учета на территории Чухломского муниципального района " на 2011-2012 годы</t>
  </si>
  <si>
    <t>Программа комплексного развития систем коммунальной инфрастуртуры Чухломского муниципального районаКостромской области на 2010-2013 годы"</t>
  </si>
  <si>
    <t>0503</t>
  </si>
  <si>
    <t>Программа "Чистая  дорога на территории Чухломского муниципального района " на 2011-2013 годы</t>
  </si>
  <si>
    <t>Программа "Энергосбережение на территории Чухломского муниципального района Костромской области на 2011-2014 г":</t>
  </si>
  <si>
    <t>Расходы по утилизации бытовых отходов</t>
  </si>
  <si>
    <t>5201505</t>
  </si>
  <si>
    <t>0600</t>
  </si>
  <si>
    <t>0603</t>
  </si>
  <si>
    <t>Природоохранные мероприятия</t>
  </si>
  <si>
    <t>4110059</t>
  </si>
  <si>
    <t>0700</t>
  </si>
  <si>
    <t>0701</t>
  </si>
  <si>
    <t>Субвенции местным бюджетам на реализацию основных общеобразовательных программ в целях обеспечения государственных гарантий на получение общедоступного и бесплатного дошкольного образования в муниципальных дошкольных общеобразовательных организациях Костромской области</t>
  </si>
  <si>
    <t>4207210</t>
  </si>
  <si>
    <t>Расходы на обеспечение деятельности (оказание услуг) подведомственных учреждений  (детские сады)</t>
  </si>
  <si>
    <t>4200059</t>
  </si>
  <si>
    <t>Расходы на выплаты персоналу в целях обеспечения функций</t>
  </si>
  <si>
    <t>Иные закупки товаров, работ и услуг для муниципальных нужд</t>
  </si>
  <si>
    <t>Субвенция на осуществление части полномочий по решению вопросов местного значения в соответствии с заключенными соглашениями</t>
  </si>
  <si>
    <t>5210600</t>
  </si>
  <si>
    <t>Oбеспечение деятельности подведомственных учреждений</t>
  </si>
  <si>
    <t>5220000</t>
  </si>
  <si>
    <t>001</t>
  </si>
  <si>
    <t>4372007</t>
  </si>
  <si>
    <t>Подпрограмма "Доступная среда"</t>
  </si>
  <si>
    <t>0702</t>
  </si>
  <si>
    <t>Субвенции местным бюджетам на реализацию основных общеобразовательных программ в целях обеспечения государственных гарантий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детей в муниципальных  общеобразовательных организациях Костромской области</t>
  </si>
  <si>
    <t>4217203</t>
  </si>
  <si>
    <t>Расходы на обеспечение деятельности подведомственных учреждений (школы)</t>
  </si>
  <si>
    <t>4210059</t>
  </si>
  <si>
    <t>4210090</t>
  </si>
  <si>
    <t xml:space="preserve">Исполнение судебных актов Российской Федерации </t>
  </si>
  <si>
    <t>Учреждения по внешкольной работе с детьми</t>
  </si>
  <si>
    <t>4230059</t>
  </si>
  <si>
    <t>Субсидии бюджетам муниципальных районов на мероприятия государственной программы Российской Федерации "Доступная среда" на 2011-2015 годы</t>
  </si>
  <si>
    <t>4235027</t>
  </si>
  <si>
    <t>Совершенствование организации питания учащихся в образовательных учреждениях</t>
  </si>
  <si>
    <r>
      <t>Програ</t>
    </r>
    <r>
      <rPr>
        <b/>
        <sz val="9"/>
        <rFont val="Times New Roman"/>
        <family val="1"/>
      </rPr>
      <t>мма"Совершенствование организации питания учащихся образовательных учреждений Чухломского муниципального района"</t>
    </r>
  </si>
  <si>
    <t>4361200</t>
  </si>
  <si>
    <t>022</t>
  </si>
  <si>
    <t>Модернизация систем общего образования</t>
  </si>
  <si>
    <t>4362100</t>
  </si>
  <si>
    <t>Субсидия на организацию общественных работ</t>
  </si>
  <si>
    <t>5100320</t>
  </si>
  <si>
    <t>Субсидия на расходы по стажировке выпускников</t>
  </si>
  <si>
    <t>5100340</t>
  </si>
  <si>
    <t>Субсидии бюджетам муниципальных районов на питание обучающихся муниципальных общеобразовательных учреждений</t>
  </si>
  <si>
    <t>4027101</t>
  </si>
  <si>
    <t>Питание обучающихся муниципальных общеобразовательных учреждений</t>
  </si>
  <si>
    <t>4367101</t>
  </si>
  <si>
    <t>0707</t>
  </si>
  <si>
    <t>Субсидии на организацию отдыха детей в каникулярное время</t>
  </si>
  <si>
    <t>4027102</t>
  </si>
  <si>
    <t>Проведение мероприятий для детей и молодежи</t>
  </si>
  <si>
    <t>4312006</t>
  </si>
  <si>
    <t>Организация отпуска детей в каникулярное время</t>
  </si>
  <si>
    <t>4327102</t>
  </si>
  <si>
    <t>7220000</t>
  </si>
  <si>
    <t>7220200</t>
  </si>
  <si>
    <t>0709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</si>
  <si>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</si>
  <si>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Направление"Профилактика безнадзорности правонарушений несовершеннолетних"</t>
  </si>
  <si>
    <t>Программа " О мерах по организации отдыха, оздоровления, лечения и занятости детей и подростков в 2008 году"</t>
  </si>
  <si>
    <t>Программа "Комплексные меры противодействия злоупотреблению наркотическими средствами и их незаконному обороту на 2008-2012 года:</t>
  </si>
  <si>
    <t>Подпрограмма "Одаренные дети":</t>
  </si>
  <si>
    <t>Программа "Развитие физической культуры и спорта в Чухломском муниципальном районе на 2008-2010 годы</t>
  </si>
  <si>
    <t>Комплексная целевая программа развития дошкольного образования в Чухломском муниципальном районе на 2006-2010 годы</t>
  </si>
  <si>
    <t>Районная программа "Организация предпрофильной подготовки и профильного обучения в образовательных учреждениях Чухломского муниципального района в 2006-2008г"</t>
  </si>
  <si>
    <t>Проведение мероприятий  в сфере образования</t>
  </si>
  <si>
    <t>Муниципальная  программа "Развитие образования Чухломского муниципального района на 2015-2017 годы":</t>
  </si>
  <si>
    <t>7210000</t>
  </si>
  <si>
    <t>Подпрограмма "Развитие дошкольного образования"</t>
  </si>
  <si>
    <t>7210100</t>
  </si>
  <si>
    <t>Подпрограмма "Развитие общего образования"</t>
  </si>
  <si>
    <t>7210200</t>
  </si>
  <si>
    <t>Подпрограмма "Развитие дополнительного образования"</t>
  </si>
  <si>
    <t>7210300</t>
  </si>
  <si>
    <t>Муниципальная программа "Развитие культуры, туризма, молодежи и спорта  Чухломского муниципального района на 2015-2017годы"</t>
  </si>
  <si>
    <t>7240000</t>
  </si>
  <si>
    <t>Подпрограмма    "Развитие физической культуры и спорта в Чухломском муниципальном районе на 2015-2017 годы"</t>
  </si>
  <si>
    <t>7240300</t>
  </si>
  <si>
    <t>0800</t>
  </si>
  <si>
    <t xml:space="preserve">Культура </t>
  </si>
  <si>
    <t>0801</t>
  </si>
  <si>
    <t>Копмплектование книжных фондов библиотек</t>
  </si>
  <si>
    <t>4400200</t>
  </si>
  <si>
    <t>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</si>
  <si>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4400900</t>
  </si>
  <si>
    <t>Обеспечение подведомственных учреждений в области культуры (Библиотеки)</t>
  </si>
  <si>
    <t>4420059</t>
  </si>
  <si>
    <t>Комплектование книжных фондов библиотек</t>
  </si>
  <si>
    <t>4500600</t>
  </si>
  <si>
    <t>Муниципальная  программа "Развитие культуры, туризма, молодежи и спорта Чухломского муниципального района  на 2015-2017годы"</t>
  </si>
  <si>
    <t>Подпрограмма  "Развитие культуры в Чухломском муниципальном районе на 2015-2017 г.г."</t>
  </si>
  <si>
    <t>4432007</t>
  </si>
  <si>
    <t>0804</t>
  </si>
  <si>
    <t>Муниципальная программа "Социальная поддержка граждан Чухломского муниципального района" на 2015-2017 гг.</t>
  </si>
  <si>
    <t>Проведение мероприятий в сфере культуры</t>
  </si>
  <si>
    <t>244</t>
  </si>
  <si>
    <t xml:space="preserve"> Подпрограмма "Развитие культуры в Чухломском муниципальном районе на 2015-2017 г.г."</t>
  </si>
  <si>
    <t>7240100</t>
  </si>
  <si>
    <t xml:space="preserve">  Подпрограмма "Развитие туризма в Чухломском муниципальном районе на 2015-2017 г.г."</t>
  </si>
  <si>
    <t>7240200</t>
  </si>
  <si>
    <t xml:space="preserve"> Подпрограмма "Развитие физической культуры и спорта в Чухломском муниципальном районе на 2015-2017 г.г."</t>
  </si>
  <si>
    <t xml:space="preserve">   Подпрограмма " Молодежь Чухломского муниципального района на 2015-2017 годы"</t>
  </si>
  <si>
    <t>7240500</t>
  </si>
  <si>
    <t xml:space="preserve"> Подпрограмма  " Патриотическое и духовно-нравственное воспитание граждан Чухломского муниципального района на 2015-2017 г.г."</t>
  </si>
  <si>
    <t>7240400</t>
  </si>
  <si>
    <t>0900</t>
  </si>
  <si>
    <t>Стационарная медицинская помощь</t>
  </si>
  <si>
    <t>0901</t>
  </si>
  <si>
    <t>4709900</t>
  </si>
  <si>
    <t>Кредиторская задолженность</t>
  </si>
  <si>
    <t>0902</t>
  </si>
  <si>
    <t>Расходы на обеспечение деятельности (оказание услуг) подведомственных учреждений</t>
  </si>
  <si>
    <t>4700059</t>
  </si>
  <si>
    <t>Денежные выплаты медперсоналу (ФАП)</t>
  </si>
  <si>
    <t>5201800</t>
  </si>
  <si>
    <r>
      <t>М</t>
    </r>
    <r>
      <rPr>
        <b/>
        <sz val="9"/>
        <rFont val="Times New Roman"/>
        <family val="1"/>
      </rPr>
      <t>едицинская помощь в дневных сационарах</t>
    </r>
  </si>
  <si>
    <t>0903</t>
  </si>
  <si>
    <t xml:space="preserve">                                       </t>
  </si>
  <si>
    <t>Обеспечкение деятельности подведомственных учреждений</t>
  </si>
  <si>
    <t>Программа "Комплексные меры противодействия злоупотреблению наркотиками и их незаконному обороту на 2008-2012 года:</t>
  </si>
  <si>
    <t>0908</t>
  </si>
  <si>
    <t>079</t>
  </si>
  <si>
    <t>Подпрограмма "Здоровое поколение"</t>
  </si>
  <si>
    <t>Другие вопросы в области здравоохраненения</t>
  </si>
  <si>
    <t>0909</t>
  </si>
  <si>
    <t>Мероприятия в области здравоохранения, физкультуры, спорта и туризма</t>
  </si>
  <si>
    <t>4859700</t>
  </si>
  <si>
    <t>Расходы на одноканальное финансирование через систему обязательного медицинского страхования</t>
  </si>
  <si>
    <t>7710200</t>
  </si>
  <si>
    <t>Целевые программы муниципальных образований</t>
  </si>
  <si>
    <t>Программа "Комплексные меры противодействия злоупотреблению наркотиками и их незаконному обороту в Чухломском муниципальном районе на 2008-2012 годы"</t>
  </si>
  <si>
    <t>Программа "Социальная поддержка инвалидов в Чухломском муниципальном районе на 2009-2012 годы"</t>
  </si>
  <si>
    <t>Программа "Безопасное материнство - здоровье будующей мамы"  Чухломского муниципального района на 2009-2013годы</t>
  </si>
  <si>
    <t>1000</t>
  </si>
  <si>
    <t>1001</t>
  </si>
  <si>
    <t>Доплаты к пенсиям муниципальных служащих</t>
  </si>
  <si>
    <t>5028202</t>
  </si>
  <si>
    <t>300</t>
  </si>
  <si>
    <t>1003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</si>
  <si>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(на мероприятия государственной программы "Устойчивое развитие сельских территорий Костромской области на 2014-2020 годы") </t>
  </si>
  <si>
    <t>4027109</t>
  </si>
  <si>
    <t>Ведомственная целевая программа "Устойчивое развитие сельских территорий  Чухломского муниципального района на 2015-2017 годы"</t>
  </si>
  <si>
    <t>7200200</t>
  </si>
  <si>
    <t>Ведомственная целевая программа "Обеспечение жильем молодых семей в Чухломском муниципальном районе на 2014-2015 годы"</t>
  </si>
  <si>
    <t>7200100</t>
  </si>
  <si>
    <t>Мероприятия в области социальной политики</t>
  </si>
  <si>
    <t>5058030</t>
  </si>
  <si>
    <t>1006</t>
  </si>
  <si>
    <t xml:space="preserve">Программа "Дети Чухломского  муниципального района на 2011-2013 годы" -                                                                                                                       Направление "Дети сироты" </t>
  </si>
  <si>
    <t xml:space="preserve">направление "Профилактика безнадзорности и правонарушений несовершеннолетних" </t>
  </si>
  <si>
    <t>1100</t>
  </si>
  <si>
    <t>1105</t>
  </si>
  <si>
    <t>Мероприятия в области физкультуры и спорта</t>
  </si>
  <si>
    <t>4872008</t>
  </si>
  <si>
    <t>1300</t>
  </si>
  <si>
    <t>1301</t>
  </si>
  <si>
    <t>Обслуживание  муниципального долга</t>
  </si>
  <si>
    <t>0650300</t>
  </si>
  <si>
    <t>1400</t>
  </si>
  <si>
    <t>1401</t>
  </si>
  <si>
    <t>Дотации на выравнивание бюджетной обеспеченности поселений</t>
  </si>
  <si>
    <t>4027001</t>
  </si>
  <si>
    <t>1402</t>
  </si>
  <si>
    <t>Дотации на поддержку мер по обеспечению сбалансированности бюджетов</t>
  </si>
  <si>
    <t>4027003</t>
  </si>
  <si>
    <t>ВСЕГО РАСХОДОВ</t>
  </si>
  <si>
    <t>Дефицит бюджета</t>
  </si>
  <si>
    <t>Уточненный план расходов на 2015 год, тыс.руб.</t>
  </si>
  <si>
    <t xml:space="preserve"> Сведения об исполнении расходов бюджета Чухломского муниципального района Костромской области по разделам, подразделам, целевым статьям и видам расходов классификации расходов бюджетов по состоянию на 01.04.2015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</si>
  <si>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</si>
  <si>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</si>
  <si>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t>к постановлению администрации</t>
  </si>
  <si>
    <t>Приложение 2</t>
  </si>
  <si>
    <t>от " 21 " мая 2015 года № 142-а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</si>
</sst>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&quot;###,##0.00"/>
    <numFmt numFmtId="173" formatCode="&quot;&quot;#000"/>
    <numFmt numFmtId="174" formatCode="###,##0.00"/>
    <numFmt numFmtId="175" formatCode="#,##0.0"/>
    <numFmt numFmtId="176" formatCode="#,##0.000"/>
    <numFmt numFmtId="177" formatCode="#,###.00"/>
    <numFmt numFmtId="178" formatCode="0.0"/>
    <numFmt numFmtId="179" formatCode="0.00000"/>
    <numFmt numFmtId="180" formatCode="#,##0.00000"/>
    <numFmt numFmtId="181" formatCode="#,###.0"/>
    <numFmt numFmtId="182" formatCode="#,###.000"/>
    <numFmt numFmtId="183" formatCode="#,###.0000"/>
    <numFmt numFmtId="184" formatCode="#,###.00000"/>
    <numFmt numFmtId="185" formatCode="#,##0.0000"/>
    <numFmt numFmtId="186" formatCode="#,##0.000000"/>
    <numFmt numFmtId="187" formatCode="#,##0.0000000"/>
  </numFmts>
  <fonts count="66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8"/>
      <name val="Arial Cyr"/>
      <family val="0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5" fillId="0" borderId="0" xfId="0" applyNumberFormat="1" applyFont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left" vertical="top" wrapText="1"/>
    </xf>
    <xf numFmtId="173" fontId="2" fillId="0" borderId="12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wrapText="1"/>
    </xf>
    <xf numFmtId="172" fontId="2" fillId="0" borderId="0" xfId="0" applyNumberFormat="1" applyFont="1" applyAlignment="1">
      <alignment vertical="center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left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horizontal="right" wrapText="1"/>
    </xf>
    <xf numFmtId="172" fontId="2" fillId="0" borderId="15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172" fontId="9" fillId="0" borderId="11" xfId="0" applyNumberFormat="1" applyFont="1" applyBorder="1" applyAlignment="1">
      <alignment horizontal="right" wrapText="1"/>
    </xf>
    <xf numFmtId="172" fontId="10" fillId="0" borderId="11" xfId="0" applyNumberFormat="1" applyFont="1" applyBorder="1" applyAlignment="1">
      <alignment horizontal="right" wrapText="1"/>
    </xf>
    <xf numFmtId="174" fontId="6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right" wrapText="1"/>
    </xf>
    <xf numFmtId="172" fontId="7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right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wrapText="1"/>
    </xf>
    <xf numFmtId="175" fontId="0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72" fontId="2" fillId="0" borderId="19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left" vertical="top" wrapText="1"/>
    </xf>
    <xf numFmtId="172" fontId="10" fillId="0" borderId="23" xfId="0" applyNumberFormat="1" applyFont="1" applyBorder="1" applyAlignment="1">
      <alignment horizontal="right" wrapText="1"/>
    </xf>
    <xf numFmtId="174" fontId="6" fillId="33" borderId="22" xfId="0" applyNumberFormat="1" applyFont="1" applyFill="1" applyBorder="1" applyAlignment="1">
      <alignment horizontal="left" vertical="top" wrapText="1"/>
    </xf>
    <xf numFmtId="174" fontId="4" fillId="33" borderId="23" xfId="0" applyNumberFormat="1" applyFont="1" applyFill="1" applyBorder="1" applyAlignment="1">
      <alignment horizontal="right" wrapText="1"/>
    </xf>
    <xf numFmtId="172" fontId="2" fillId="0" borderId="22" xfId="0" applyNumberFormat="1" applyFont="1" applyBorder="1" applyAlignment="1">
      <alignment horizontal="left" vertical="top" wrapText="1"/>
    </xf>
    <xf numFmtId="2" fontId="18" fillId="0" borderId="22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24" xfId="0" applyNumberFormat="1" applyFont="1" applyBorder="1" applyAlignment="1">
      <alignment horizontal="left" vertical="top" wrapText="1"/>
    </xf>
    <xf numFmtId="172" fontId="2" fillId="0" borderId="25" xfId="0" applyNumberFormat="1" applyFont="1" applyBorder="1" applyAlignment="1">
      <alignment horizontal="center" wrapText="1"/>
    </xf>
    <xf numFmtId="172" fontId="9" fillId="0" borderId="25" xfId="0" applyNumberFormat="1" applyFont="1" applyBorder="1" applyAlignment="1">
      <alignment horizontal="right" wrapText="1"/>
    </xf>
    <xf numFmtId="172" fontId="10" fillId="0" borderId="25" xfId="0" applyNumberFormat="1" applyFont="1" applyBorder="1" applyAlignment="1">
      <alignment horizontal="right" wrapText="1"/>
    </xf>
    <xf numFmtId="172" fontId="10" fillId="0" borderId="26" xfId="0" applyNumberFormat="1" applyFont="1" applyBorder="1" applyAlignment="1">
      <alignment horizontal="right" wrapText="1"/>
    </xf>
    <xf numFmtId="49" fontId="9" fillId="34" borderId="18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2" fontId="9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12" fillId="35" borderId="30" xfId="0" applyNumberFormat="1" applyFont="1" applyFill="1" applyBorder="1" applyAlignment="1">
      <alignment horizontal="center" vertical="center" wrapText="1"/>
    </xf>
    <xf numFmtId="49" fontId="19" fillId="35" borderId="30" xfId="0" applyNumberFormat="1" applyFont="1" applyFill="1" applyBorder="1" applyAlignment="1">
      <alignment horizontal="center" vertical="center" wrapText="1"/>
    </xf>
    <xf numFmtId="0" fontId="17" fillId="35" borderId="31" xfId="0" applyNumberFormat="1" applyFont="1" applyFill="1" applyBorder="1" applyAlignment="1">
      <alignment wrapText="1"/>
    </xf>
    <xf numFmtId="49" fontId="12" fillId="35" borderId="32" xfId="0" applyNumberFormat="1" applyFont="1" applyFill="1" applyBorder="1" applyAlignment="1">
      <alignment horizontal="center"/>
    </xf>
    <xf numFmtId="4" fontId="16" fillId="35" borderId="32" xfId="0" applyNumberFormat="1" applyFont="1" applyFill="1" applyBorder="1" applyAlignment="1">
      <alignment horizontal="right"/>
    </xf>
    <xf numFmtId="4" fontId="19" fillId="35" borderId="32" xfId="0" applyNumberFormat="1" applyFont="1" applyFill="1" applyBorder="1" applyAlignment="1">
      <alignment horizontal="right"/>
    </xf>
    <xf numFmtId="175" fontId="16" fillId="35" borderId="33" xfId="0" applyNumberFormat="1" applyFont="1" applyFill="1" applyBorder="1" applyAlignment="1">
      <alignment horizontal="right"/>
    </xf>
    <xf numFmtId="175" fontId="16" fillId="35" borderId="34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177" fontId="17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177" fontId="20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2" fillId="36" borderId="35" xfId="0" applyNumberFormat="1" applyFont="1" applyFill="1" applyBorder="1" applyAlignment="1">
      <alignment wrapText="1"/>
    </xf>
    <xf numFmtId="49" fontId="22" fillId="36" borderId="36" xfId="0" applyNumberFormat="1" applyFont="1" applyFill="1" applyBorder="1" applyAlignment="1">
      <alignment horizontal="center"/>
    </xf>
    <xf numFmtId="49" fontId="23" fillId="36" borderId="36" xfId="0" applyNumberFormat="1" applyFont="1" applyFill="1" applyBorder="1" applyAlignment="1">
      <alignment horizontal="center"/>
    </xf>
    <xf numFmtId="49" fontId="23" fillId="36" borderId="37" xfId="0" applyNumberFormat="1" applyFont="1" applyFill="1" applyBorder="1" applyAlignment="1">
      <alignment horizontal="center"/>
    </xf>
    <xf numFmtId="179" fontId="24" fillId="0" borderId="0" xfId="0" applyNumberFormat="1" applyFont="1" applyFill="1" applyAlignment="1">
      <alignment/>
    </xf>
    <xf numFmtId="0" fontId="17" fillId="36" borderId="38" xfId="0" applyNumberFormat="1" applyFont="1" applyFill="1" applyBorder="1" applyAlignment="1">
      <alignment wrapText="1"/>
    </xf>
    <xf numFmtId="49" fontId="22" fillId="36" borderId="39" xfId="0" applyNumberFormat="1" applyFont="1" applyFill="1" applyBorder="1" applyAlignment="1">
      <alignment horizontal="center"/>
    </xf>
    <xf numFmtId="49" fontId="23" fillId="36" borderId="39" xfId="0" applyNumberFormat="1" applyFont="1" applyFill="1" applyBorder="1" applyAlignment="1">
      <alignment horizontal="center"/>
    </xf>
    <xf numFmtId="49" fontId="23" fillId="36" borderId="40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wrapText="1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0" fillId="0" borderId="41" xfId="0" applyNumberFormat="1" applyFont="1" applyFill="1" applyBorder="1" applyAlignment="1">
      <alignment wrapText="1"/>
    </xf>
    <xf numFmtId="49" fontId="22" fillId="0" borderId="42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0" fontId="25" fillId="0" borderId="12" xfId="0" applyNumberFormat="1" applyFont="1" applyBorder="1" applyAlignment="1">
      <alignment wrapText="1"/>
    </xf>
    <xf numFmtId="179" fontId="21" fillId="0" borderId="0" xfId="0" applyNumberFormat="1" applyFont="1" applyFill="1" applyAlignment="1">
      <alignment/>
    </xf>
    <xf numFmtId="0" fontId="20" fillId="0" borderId="22" xfId="0" applyNumberFormat="1" applyFont="1" applyFill="1" applyBorder="1" applyAlignment="1">
      <alignment wrapText="1"/>
    </xf>
    <xf numFmtId="0" fontId="20" fillId="0" borderId="19" xfId="0" applyFont="1" applyFill="1" applyBorder="1" applyAlignment="1">
      <alignment/>
    </xf>
    <xf numFmtId="0" fontId="25" fillId="0" borderId="22" xfId="0" applyNumberFormat="1" applyFont="1" applyFill="1" applyBorder="1" applyAlignment="1">
      <alignment wrapText="1"/>
    </xf>
    <xf numFmtId="0" fontId="25" fillId="0" borderId="22" xfId="0" applyNumberFormat="1" applyFont="1" applyBorder="1" applyAlignment="1">
      <alignment wrapText="1"/>
    </xf>
    <xf numFmtId="0" fontId="25" fillId="0" borderId="27" xfId="0" applyNumberFormat="1" applyFont="1" applyFill="1" applyBorder="1" applyAlignment="1">
      <alignment wrapText="1"/>
    </xf>
    <xf numFmtId="0" fontId="17" fillId="0" borderId="38" xfId="0" applyNumberFormat="1" applyFont="1" applyFill="1" applyBorder="1" applyAlignment="1">
      <alignment wrapText="1"/>
    </xf>
    <xf numFmtId="49" fontId="22" fillId="0" borderId="39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wrapText="1"/>
    </xf>
    <xf numFmtId="0" fontId="17" fillId="0" borderId="22" xfId="0" applyNumberFormat="1" applyFont="1" applyFill="1" applyBorder="1" applyAlignment="1">
      <alignment wrapText="1"/>
    </xf>
    <xf numFmtId="0" fontId="22" fillId="36" borderId="44" xfId="0" applyNumberFormat="1" applyFont="1" applyFill="1" applyBorder="1" applyAlignment="1">
      <alignment wrapText="1"/>
    </xf>
    <xf numFmtId="49" fontId="22" fillId="36" borderId="45" xfId="0" applyNumberFormat="1" applyFont="1" applyFill="1" applyBorder="1" applyAlignment="1">
      <alignment horizontal="center"/>
    </xf>
    <xf numFmtId="49" fontId="23" fillId="36" borderId="45" xfId="0" applyNumberFormat="1" applyFont="1" applyFill="1" applyBorder="1" applyAlignment="1">
      <alignment horizontal="center"/>
    </xf>
    <xf numFmtId="49" fontId="23" fillId="36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wrapText="1"/>
    </xf>
    <xf numFmtId="49" fontId="22" fillId="0" borderId="48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wrapText="1"/>
    </xf>
    <xf numFmtId="49" fontId="22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/>
    </xf>
    <xf numFmtId="0" fontId="22" fillId="36" borderId="51" xfId="0" applyNumberFormat="1" applyFont="1" applyFill="1" applyBorder="1" applyAlignment="1">
      <alignment wrapText="1"/>
    </xf>
    <xf numFmtId="49" fontId="22" fillId="36" borderId="52" xfId="0" applyNumberFormat="1" applyFont="1" applyFill="1" applyBorder="1" applyAlignment="1">
      <alignment horizontal="center"/>
    </xf>
    <xf numFmtId="49" fontId="23" fillId="36" borderId="52" xfId="0" applyNumberFormat="1" applyFont="1" applyFill="1" applyBorder="1" applyAlignment="1">
      <alignment horizontal="center"/>
    </xf>
    <xf numFmtId="49" fontId="23" fillId="36" borderId="53" xfId="0" applyNumberFormat="1" applyFont="1" applyFill="1" applyBorder="1" applyAlignment="1">
      <alignment horizontal="center"/>
    </xf>
    <xf numFmtId="0" fontId="25" fillId="0" borderId="54" xfId="0" applyNumberFormat="1" applyFont="1" applyFill="1" applyBorder="1" applyAlignment="1">
      <alignment wrapText="1"/>
    </xf>
    <xf numFmtId="177" fontId="23" fillId="0" borderId="55" xfId="0" applyNumberFormat="1" applyFont="1" applyFill="1" applyBorder="1" applyAlignment="1">
      <alignment horizontal="right"/>
    </xf>
    <xf numFmtId="0" fontId="25" fillId="0" borderId="56" xfId="0" applyNumberFormat="1" applyFont="1" applyFill="1" applyBorder="1" applyAlignment="1">
      <alignment wrapText="1"/>
    </xf>
    <xf numFmtId="49" fontId="22" fillId="0" borderId="50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177" fontId="23" fillId="0" borderId="58" xfId="0" applyNumberFormat="1" applyFont="1" applyFill="1" applyBorder="1" applyAlignment="1">
      <alignment horizontal="right"/>
    </xf>
    <xf numFmtId="0" fontId="17" fillId="0" borderId="59" xfId="0" applyNumberFormat="1" applyFont="1" applyFill="1" applyBorder="1" applyAlignment="1">
      <alignment wrapText="1"/>
    </xf>
    <xf numFmtId="49" fontId="22" fillId="0" borderId="60" xfId="0" applyNumberFormat="1" applyFont="1" applyFill="1" applyBorder="1" applyAlignment="1">
      <alignment horizontal="center"/>
    </xf>
    <xf numFmtId="49" fontId="23" fillId="0" borderId="60" xfId="0" applyNumberFormat="1" applyFont="1" applyFill="1" applyBorder="1" applyAlignment="1">
      <alignment horizontal="center"/>
    </xf>
    <xf numFmtId="49" fontId="23" fillId="0" borderId="61" xfId="0" applyNumberFormat="1" applyFont="1" applyFill="1" applyBorder="1" applyAlignment="1">
      <alignment horizontal="center"/>
    </xf>
    <xf numFmtId="177" fontId="22" fillId="0" borderId="62" xfId="0" applyNumberFormat="1" applyFont="1" applyFill="1" applyBorder="1" applyAlignment="1">
      <alignment horizontal="right"/>
    </xf>
    <xf numFmtId="0" fontId="17" fillId="0" borderId="63" xfId="0" applyNumberFormat="1" applyFont="1" applyFill="1" applyBorder="1" applyAlignment="1">
      <alignment wrapText="1"/>
    </xf>
    <xf numFmtId="177" fontId="22" fillId="0" borderId="64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wrapText="1"/>
    </xf>
    <xf numFmtId="177" fontId="23" fillId="0" borderId="65" xfId="0" applyNumberFormat="1" applyFont="1" applyFill="1" applyBorder="1" applyAlignment="1">
      <alignment horizontal="right"/>
    </xf>
    <xf numFmtId="0" fontId="25" fillId="0" borderId="66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67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wrapText="1"/>
    </xf>
    <xf numFmtId="177" fontId="23" fillId="0" borderId="15" xfId="0" applyNumberFormat="1" applyFont="1" applyFill="1" applyBorder="1" applyAlignment="1">
      <alignment horizontal="right"/>
    </xf>
    <xf numFmtId="177" fontId="23" fillId="0" borderId="57" xfId="0" applyNumberFormat="1" applyFont="1" applyFill="1" applyBorder="1" applyAlignment="1">
      <alignment horizontal="right"/>
    </xf>
    <xf numFmtId="0" fontId="22" fillId="36" borderId="68" xfId="0" applyNumberFormat="1" applyFont="1" applyFill="1" applyBorder="1" applyAlignment="1">
      <alignment wrapText="1"/>
    </xf>
    <xf numFmtId="0" fontId="20" fillId="0" borderId="69" xfId="0" applyFont="1" applyFill="1" applyBorder="1" applyAlignment="1">
      <alignment/>
    </xf>
    <xf numFmtId="0" fontId="17" fillId="0" borderId="12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wrapText="1"/>
    </xf>
    <xf numFmtId="0" fontId="21" fillId="0" borderId="12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 wrapText="1"/>
    </xf>
    <xf numFmtId="177" fontId="22" fillId="0" borderId="65" xfId="0" applyNumberFormat="1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wrapText="1"/>
    </xf>
    <xf numFmtId="0" fontId="20" fillId="0" borderId="56" xfId="0" applyNumberFormat="1" applyFont="1" applyFill="1" applyBorder="1" applyAlignment="1">
      <alignment wrapText="1"/>
    </xf>
    <xf numFmtId="177" fontId="23" fillId="0" borderId="70" xfId="0" applyNumberFormat="1" applyFont="1" applyFill="1" applyBorder="1" applyAlignment="1">
      <alignment horizontal="right"/>
    </xf>
    <xf numFmtId="0" fontId="28" fillId="0" borderId="66" xfId="0" applyNumberFormat="1" applyFont="1" applyFill="1" applyBorder="1" applyAlignment="1">
      <alignment wrapText="1"/>
    </xf>
    <xf numFmtId="0" fontId="25" fillId="0" borderId="51" xfId="0" applyNumberFormat="1" applyFont="1" applyFill="1" applyBorder="1" applyAlignment="1">
      <alignment wrapText="1"/>
    </xf>
    <xf numFmtId="49" fontId="23" fillId="0" borderId="52" xfId="0" applyNumberFormat="1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horizontal="center"/>
    </xf>
    <xf numFmtId="0" fontId="26" fillId="0" borderId="63" xfId="0" applyNumberFormat="1" applyFont="1" applyFill="1" applyBorder="1" applyAlignment="1">
      <alignment wrapText="1"/>
    </xf>
    <xf numFmtId="49" fontId="22" fillId="0" borderId="40" xfId="0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wrapText="1"/>
    </xf>
    <xf numFmtId="0" fontId="30" fillId="0" borderId="12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22" fillId="36" borderId="59" xfId="0" applyNumberFormat="1" applyFont="1" applyFill="1" applyBorder="1" applyAlignment="1">
      <alignment wrapText="1"/>
    </xf>
    <xf numFmtId="49" fontId="22" fillId="36" borderId="60" xfId="0" applyNumberFormat="1" applyFont="1" applyFill="1" applyBorder="1" applyAlignment="1">
      <alignment horizontal="center"/>
    </xf>
    <xf numFmtId="49" fontId="23" fillId="36" borderId="60" xfId="0" applyNumberFormat="1" applyFont="1" applyFill="1" applyBorder="1" applyAlignment="1">
      <alignment horizontal="center"/>
    </xf>
    <xf numFmtId="49" fontId="23" fillId="36" borderId="61" xfId="0" applyNumberFormat="1" applyFont="1" applyFill="1" applyBorder="1" applyAlignment="1">
      <alignment horizontal="center"/>
    </xf>
    <xf numFmtId="177" fontId="22" fillId="36" borderId="62" xfId="0" applyNumberFormat="1" applyFont="1" applyFill="1" applyBorder="1" applyAlignment="1">
      <alignment horizontal="right"/>
    </xf>
    <xf numFmtId="177" fontId="23" fillId="0" borderId="43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66" xfId="0" applyNumberFormat="1" applyFont="1" applyFill="1" applyBorder="1" applyAlignment="1">
      <alignment wrapText="1"/>
    </xf>
    <xf numFmtId="0" fontId="20" fillId="0" borderId="54" xfId="0" applyNumberFormat="1" applyFont="1" applyFill="1" applyBorder="1" applyAlignment="1">
      <alignment wrapText="1"/>
    </xf>
    <xf numFmtId="49" fontId="23" fillId="0" borderId="71" xfId="0" applyNumberFormat="1" applyFont="1" applyFill="1" applyBorder="1" applyAlignment="1">
      <alignment horizontal="center"/>
    </xf>
    <xf numFmtId="49" fontId="23" fillId="0" borderId="72" xfId="0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7" fillId="0" borderId="12" xfId="0" applyNumberFormat="1" applyFont="1" applyFill="1" applyBorder="1" applyAlignment="1">
      <alignment wrapText="1"/>
    </xf>
    <xf numFmtId="0" fontId="27" fillId="0" borderId="66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wrapText="1"/>
    </xf>
    <xf numFmtId="0" fontId="28" fillId="0" borderId="56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27" xfId="0" applyNumberFormat="1" applyFont="1" applyBorder="1" applyAlignment="1">
      <alignment wrapText="1"/>
    </xf>
    <xf numFmtId="49" fontId="23" fillId="0" borderId="73" xfId="0" applyNumberFormat="1" applyFont="1" applyBorder="1" applyAlignment="1">
      <alignment horizontal="center"/>
    </xf>
    <xf numFmtId="0" fontId="30" fillId="0" borderId="54" xfId="0" applyNumberFormat="1" applyFont="1" applyFill="1" applyBorder="1" applyAlignment="1">
      <alignment wrapText="1"/>
    </xf>
    <xf numFmtId="0" fontId="30" fillId="0" borderId="56" xfId="0" applyNumberFormat="1" applyFont="1" applyFill="1" applyBorder="1" applyAlignment="1">
      <alignment wrapText="1"/>
    </xf>
    <xf numFmtId="49" fontId="23" fillId="36" borderId="74" xfId="0" applyNumberFormat="1" applyFont="1" applyFill="1" applyBorder="1" applyAlignment="1">
      <alignment horizontal="center"/>
    </xf>
    <xf numFmtId="49" fontId="23" fillId="0" borderId="75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0" fontId="20" fillId="0" borderId="76" xfId="0" applyNumberFormat="1" applyFont="1" applyFill="1" applyBorder="1" applyAlignment="1">
      <alignment wrapText="1"/>
    </xf>
    <xf numFmtId="49" fontId="22" fillId="0" borderId="52" xfId="0" applyNumberFormat="1" applyFont="1" applyFill="1" applyBorder="1" applyAlignment="1">
      <alignment horizontal="center"/>
    </xf>
    <xf numFmtId="49" fontId="23" fillId="0" borderId="77" xfId="0" applyNumberFormat="1" applyFont="1" applyFill="1" applyBorder="1" applyAlignment="1">
      <alignment horizontal="center"/>
    </xf>
    <xf numFmtId="0" fontId="22" fillId="36" borderId="47" xfId="0" applyNumberFormat="1" applyFont="1" applyFill="1" applyBorder="1" applyAlignment="1">
      <alignment wrapText="1"/>
    </xf>
    <xf numFmtId="49" fontId="22" fillId="36" borderId="48" xfId="0" applyNumberFormat="1" applyFont="1" applyFill="1" applyBorder="1" applyAlignment="1">
      <alignment horizontal="center"/>
    </xf>
    <xf numFmtId="49" fontId="23" fillId="36" borderId="48" xfId="0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wrapText="1"/>
    </xf>
    <xf numFmtId="49" fontId="22" fillId="0" borderId="73" xfId="0" applyNumberFormat="1" applyFont="1" applyFill="1" applyBorder="1" applyAlignment="1">
      <alignment horizontal="center"/>
    </xf>
    <xf numFmtId="49" fontId="23" fillId="0" borderId="73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wrapText="1"/>
    </xf>
    <xf numFmtId="0" fontId="22" fillId="36" borderId="76" xfId="0" applyNumberFormat="1" applyFont="1" applyFill="1" applyBorder="1" applyAlignment="1">
      <alignment wrapText="1"/>
    </xf>
    <xf numFmtId="49" fontId="23" fillId="36" borderId="77" xfId="0" applyNumberFormat="1" applyFont="1" applyFill="1" applyBorder="1" applyAlignment="1">
      <alignment horizontal="center"/>
    </xf>
    <xf numFmtId="0" fontId="25" fillId="0" borderId="47" xfId="0" applyNumberFormat="1" applyFont="1" applyFill="1" applyBorder="1" applyAlignment="1">
      <alignment wrapText="1"/>
    </xf>
    <xf numFmtId="49" fontId="23" fillId="0" borderId="78" xfId="0" applyNumberFormat="1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 horizontal="center"/>
    </xf>
    <xf numFmtId="49" fontId="23" fillId="0" borderId="8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5" fillId="0" borderId="81" xfId="0" applyFont="1" applyFill="1" applyBorder="1" applyAlignment="1">
      <alignment wrapText="1"/>
    </xf>
    <xf numFmtId="49" fontId="15" fillId="0" borderId="71" xfId="0" applyNumberFormat="1" applyFont="1" applyFill="1" applyBorder="1" applyAlignment="1">
      <alignment horizontal="center"/>
    </xf>
    <xf numFmtId="49" fontId="22" fillId="0" borderId="72" xfId="0" applyNumberFormat="1" applyFont="1" applyFill="1" applyBorder="1" applyAlignment="1">
      <alignment horizontal="center"/>
    </xf>
    <xf numFmtId="0" fontId="25" fillId="0" borderId="59" xfId="0" applyFont="1" applyFill="1" applyBorder="1" applyAlignment="1">
      <alignment wrapText="1"/>
    </xf>
    <xf numFmtId="49" fontId="26" fillId="0" borderId="60" xfId="0" applyNumberFormat="1" applyFont="1" applyFill="1" applyBorder="1" applyAlignment="1">
      <alignment horizontal="center"/>
    </xf>
    <xf numFmtId="49" fontId="25" fillId="0" borderId="60" xfId="0" applyNumberFormat="1" applyFont="1" applyFill="1" applyBorder="1" applyAlignment="1">
      <alignment horizontal="center"/>
    </xf>
    <xf numFmtId="177" fontId="26" fillId="0" borderId="62" xfId="0" applyNumberFormat="1" applyFont="1" applyFill="1" applyBorder="1" applyAlignment="1">
      <alignment horizontal="right"/>
    </xf>
    <xf numFmtId="0" fontId="25" fillId="0" borderId="0" xfId="0" applyFont="1" applyFill="1" applyAlignment="1">
      <alignment wrapText="1"/>
    </xf>
    <xf numFmtId="49" fontId="26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17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77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77" fontId="22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181" fontId="26" fillId="36" borderId="82" xfId="0" applyNumberFormat="1" applyFont="1" applyFill="1" applyBorder="1" applyAlignment="1">
      <alignment horizontal="right"/>
    </xf>
    <xf numFmtId="181" fontId="26" fillId="36" borderId="83" xfId="0" applyNumberFormat="1" applyFont="1" applyFill="1" applyBorder="1" applyAlignment="1">
      <alignment horizontal="right"/>
    </xf>
    <xf numFmtId="181" fontId="25" fillId="0" borderId="84" xfId="0" applyNumberFormat="1" applyFont="1" applyFill="1" applyBorder="1" applyAlignment="1">
      <alignment horizontal="right"/>
    </xf>
    <xf numFmtId="181" fontId="25" fillId="0" borderId="85" xfId="0" applyNumberFormat="1" applyFont="1" applyFill="1" applyBorder="1" applyAlignment="1">
      <alignment horizontal="right"/>
    </xf>
    <xf numFmtId="181" fontId="26" fillId="0" borderId="84" xfId="0" applyNumberFormat="1" applyFont="1" applyFill="1" applyBorder="1" applyAlignment="1">
      <alignment horizontal="right"/>
    </xf>
    <xf numFmtId="181" fontId="26" fillId="0" borderId="83" xfId="0" applyNumberFormat="1" applyFont="1" applyFill="1" applyBorder="1" applyAlignment="1">
      <alignment horizontal="right"/>
    </xf>
    <xf numFmtId="181" fontId="26" fillId="36" borderId="86" xfId="0" applyNumberFormat="1" applyFont="1" applyFill="1" applyBorder="1" applyAlignment="1">
      <alignment horizontal="right"/>
    </xf>
    <xf numFmtId="181" fontId="25" fillId="0" borderId="78" xfId="0" applyNumberFormat="1" applyFont="1" applyFill="1" applyBorder="1" applyAlignment="1">
      <alignment horizontal="right"/>
    </xf>
    <xf numFmtId="181" fontId="25" fillId="0" borderId="80" xfId="0" applyNumberFormat="1" applyFont="1" applyFill="1" applyBorder="1" applyAlignment="1">
      <alignment horizontal="right"/>
    </xf>
    <xf numFmtId="181" fontId="26" fillId="36" borderId="58" xfId="0" applyNumberFormat="1" applyFont="1" applyFill="1" applyBorder="1" applyAlignment="1">
      <alignment horizontal="right"/>
    </xf>
    <xf numFmtId="181" fontId="25" fillId="0" borderId="55" xfId="0" applyNumberFormat="1" applyFont="1" applyFill="1" applyBorder="1" applyAlignment="1">
      <alignment horizontal="right"/>
    </xf>
    <xf numFmtId="181" fontId="25" fillId="0" borderId="58" xfId="0" applyNumberFormat="1" applyFont="1" applyFill="1" applyBorder="1" applyAlignment="1">
      <alignment horizontal="right"/>
    </xf>
    <xf numFmtId="181" fontId="26" fillId="0" borderId="62" xfId="0" applyNumberFormat="1" applyFont="1" applyFill="1" applyBorder="1" applyAlignment="1">
      <alignment horizontal="right"/>
    </xf>
    <xf numFmtId="181" fontId="26" fillId="0" borderId="64" xfId="0" applyNumberFormat="1" applyFont="1" applyFill="1" applyBorder="1" applyAlignment="1">
      <alignment horizontal="right"/>
    </xf>
    <xf numFmtId="181" fontId="25" fillId="0" borderId="65" xfId="0" applyNumberFormat="1" applyFont="1" applyFill="1" applyBorder="1" applyAlignment="1">
      <alignment horizontal="right"/>
    </xf>
    <xf numFmtId="181" fontId="25" fillId="0" borderId="87" xfId="0" applyNumberFormat="1" applyFont="1" applyFill="1" applyBorder="1" applyAlignment="1">
      <alignment horizontal="right"/>
    </xf>
    <xf numFmtId="181" fontId="25" fillId="0" borderId="15" xfId="0" applyNumberFormat="1" applyFont="1" applyFill="1" applyBorder="1" applyAlignment="1">
      <alignment horizontal="right"/>
    </xf>
    <xf numFmtId="181" fontId="25" fillId="0" borderId="57" xfId="0" applyNumberFormat="1" applyFont="1" applyFill="1" applyBorder="1" applyAlignment="1">
      <alignment horizontal="right"/>
    </xf>
    <xf numFmtId="181" fontId="26" fillId="36" borderId="88" xfId="0" applyNumberFormat="1" applyFont="1" applyFill="1" applyBorder="1" applyAlignment="1">
      <alignment horizontal="right"/>
    </xf>
    <xf numFmtId="181" fontId="26" fillId="0" borderId="55" xfId="0" applyNumberFormat="1" applyFont="1" applyFill="1" applyBorder="1" applyAlignment="1">
      <alignment horizontal="right"/>
    </xf>
    <xf numFmtId="181" fontId="26" fillId="0" borderId="65" xfId="0" applyNumberFormat="1" applyFont="1" applyFill="1" applyBorder="1" applyAlignment="1">
      <alignment horizontal="right"/>
    </xf>
    <xf numFmtId="181" fontId="25" fillId="0" borderId="70" xfId="0" applyNumberFormat="1" applyFont="1" applyFill="1" applyBorder="1" applyAlignment="1">
      <alignment horizontal="right"/>
    </xf>
    <xf numFmtId="181" fontId="26" fillId="36" borderId="62" xfId="0" applyNumberFormat="1" applyFont="1" applyFill="1" applyBorder="1" applyAlignment="1">
      <alignment horizontal="right"/>
    </xf>
    <xf numFmtId="181" fontId="25" fillId="0" borderId="43" xfId="0" applyNumberFormat="1" applyFont="1" applyFill="1" applyBorder="1" applyAlignment="1">
      <alignment horizontal="right"/>
    </xf>
    <xf numFmtId="181" fontId="26" fillId="0" borderId="89" xfId="0" applyNumberFormat="1" applyFont="1" applyFill="1" applyBorder="1" applyAlignment="1">
      <alignment horizontal="right"/>
    </xf>
    <xf numFmtId="181" fontId="25" fillId="0" borderId="90" xfId="0" applyNumberFormat="1" applyFont="1" applyFill="1" applyBorder="1" applyAlignment="1">
      <alignment horizontal="right"/>
    </xf>
    <xf numFmtId="181" fontId="26" fillId="0" borderId="90" xfId="0" applyNumberFormat="1" applyFont="1" applyFill="1" applyBorder="1" applyAlignment="1">
      <alignment horizontal="right"/>
    </xf>
    <xf numFmtId="181" fontId="25" fillId="0" borderId="91" xfId="0" applyNumberFormat="1" applyFont="1" applyFill="1" applyBorder="1" applyAlignment="1">
      <alignment horizontal="right"/>
    </xf>
    <xf numFmtId="181" fontId="25" fillId="0" borderId="92" xfId="0" applyNumberFormat="1" applyFont="1" applyFill="1" applyBorder="1" applyAlignment="1">
      <alignment horizontal="right"/>
    </xf>
    <xf numFmtId="181" fontId="26" fillId="0" borderId="93" xfId="0" applyNumberFormat="1" applyFont="1" applyFill="1" applyBorder="1" applyAlignment="1">
      <alignment horizontal="right"/>
    </xf>
    <xf numFmtId="181" fontId="25" fillId="0" borderId="17" xfId="0" applyNumberFormat="1" applyFont="1" applyFill="1" applyBorder="1" applyAlignment="1">
      <alignment horizontal="right"/>
    </xf>
    <xf numFmtId="181" fontId="26" fillId="36" borderId="94" xfId="0" applyNumberFormat="1" applyFont="1" applyFill="1" applyBorder="1" applyAlignment="1">
      <alignment horizontal="right"/>
    </xf>
    <xf numFmtId="181" fontId="26" fillId="0" borderId="40" xfId="0" applyNumberFormat="1" applyFont="1" applyFill="1" applyBorder="1" applyAlignment="1">
      <alignment horizontal="right"/>
    </xf>
    <xf numFmtId="181" fontId="26" fillId="0" borderId="15" xfId="0" applyNumberFormat="1" applyFont="1" applyFill="1" applyBorder="1" applyAlignment="1">
      <alignment horizontal="right"/>
    </xf>
    <xf numFmtId="181" fontId="25" fillId="0" borderId="67" xfId="0" applyNumberFormat="1" applyFont="1" applyFill="1" applyBorder="1" applyAlignment="1">
      <alignment horizontal="right"/>
    </xf>
    <xf numFmtId="181" fontId="26" fillId="0" borderId="87" xfId="0" applyNumberFormat="1" applyFont="1" applyFill="1" applyBorder="1" applyAlignment="1">
      <alignment horizontal="right"/>
    </xf>
    <xf numFmtId="181" fontId="25" fillId="0" borderId="64" xfId="0" applyNumberFormat="1" applyFont="1" applyFill="1" applyBorder="1" applyAlignment="1">
      <alignment horizontal="right"/>
    </xf>
    <xf numFmtId="181" fontId="26" fillId="36" borderId="78" xfId="0" applyNumberFormat="1" applyFont="1" applyFill="1" applyBorder="1" applyAlignment="1">
      <alignment horizontal="right"/>
    </xf>
    <xf numFmtId="181" fontId="25" fillId="0" borderId="79" xfId="0" applyNumberFormat="1" applyFont="1" applyFill="1" applyBorder="1" applyAlignment="1">
      <alignment horizontal="right"/>
    </xf>
    <xf numFmtId="181" fontId="26" fillId="0" borderId="94" xfId="0" applyNumberFormat="1" applyFont="1" applyFill="1" applyBorder="1" applyAlignment="1">
      <alignment horizontal="right"/>
    </xf>
    <xf numFmtId="0" fontId="17" fillId="35" borderId="95" xfId="0" applyFont="1" applyFill="1" applyBorder="1" applyAlignment="1">
      <alignment horizontal="center" vertical="center" wrapText="1"/>
    </xf>
    <xf numFmtId="0" fontId="17" fillId="35" borderId="96" xfId="0" applyFont="1" applyFill="1" applyBorder="1" applyAlignment="1">
      <alignment horizontal="center" vertical="center" wrapText="1"/>
    </xf>
    <xf numFmtId="0" fontId="17" fillId="35" borderId="97" xfId="0" applyFont="1" applyFill="1" applyBorder="1" applyAlignment="1">
      <alignment horizontal="center" vertical="center" wrapText="1"/>
    </xf>
    <xf numFmtId="0" fontId="17" fillId="35" borderId="98" xfId="0" applyFont="1" applyFill="1" applyBorder="1" applyAlignment="1">
      <alignment horizontal="center" vertical="center" wrapText="1"/>
    </xf>
    <xf numFmtId="49" fontId="12" fillId="35" borderId="95" xfId="0" applyNumberFormat="1" applyFont="1" applyFill="1" applyBorder="1" applyAlignment="1">
      <alignment horizontal="center" vertical="center" wrapText="1"/>
    </xf>
    <xf numFmtId="4" fontId="22" fillId="0" borderId="64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4" fontId="23" fillId="0" borderId="55" xfId="0" applyNumberFormat="1" applyFont="1" applyFill="1" applyBorder="1" applyAlignment="1">
      <alignment horizontal="right"/>
    </xf>
    <xf numFmtId="4" fontId="23" fillId="0" borderId="65" xfId="0" applyNumberFormat="1" applyFont="1" applyFill="1" applyBorder="1" applyAlignment="1">
      <alignment horizontal="right"/>
    </xf>
    <xf numFmtId="4" fontId="22" fillId="0" borderId="65" xfId="0" applyNumberFormat="1" applyFont="1" applyFill="1" applyBorder="1" applyAlignment="1">
      <alignment horizontal="right"/>
    </xf>
    <xf numFmtId="4" fontId="23" fillId="0" borderId="70" xfId="0" applyNumberFormat="1" applyFont="1" applyFill="1" applyBorder="1" applyAlignment="1">
      <alignment horizontal="right"/>
    </xf>
    <xf numFmtId="4" fontId="23" fillId="0" borderId="87" xfId="0" applyNumberFormat="1" applyFont="1" applyFill="1" applyBorder="1" applyAlignment="1">
      <alignment horizontal="right"/>
    </xf>
    <xf numFmtId="4" fontId="23" fillId="0" borderId="58" xfId="0" applyNumberFormat="1" applyFont="1" applyFill="1" applyBorder="1" applyAlignment="1">
      <alignment horizontal="right"/>
    </xf>
    <xf numFmtId="4" fontId="22" fillId="36" borderId="62" xfId="0" applyNumberFormat="1" applyFont="1" applyFill="1" applyBorder="1" applyAlignment="1">
      <alignment horizontal="right"/>
    </xf>
    <xf numFmtId="4" fontId="23" fillId="0" borderId="43" xfId="0" applyNumberFormat="1" applyFont="1" applyFill="1" applyBorder="1" applyAlignment="1">
      <alignment horizontal="right"/>
    </xf>
    <xf numFmtId="4" fontId="23" fillId="0" borderId="57" xfId="0" applyNumberFormat="1" applyFont="1" applyFill="1" applyBorder="1" applyAlignment="1">
      <alignment horizontal="right"/>
    </xf>
    <xf numFmtId="4" fontId="22" fillId="36" borderId="88" xfId="0" applyNumberFormat="1" applyFont="1" applyFill="1" applyBorder="1" applyAlignment="1">
      <alignment horizontal="right"/>
    </xf>
    <xf numFmtId="4" fontId="22" fillId="0" borderId="89" xfId="0" applyNumberFormat="1" applyFont="1" applyFill="1" applyBorder="1" applyAlignment="1">
      <alignment horizontal="right"/>
    </xf>
    <xf numFmtId="4" fontId="23" fillId="0" borderId="90" xfId="0" applyNumberFormat="1" applyFont="1" applyFill="1" applyBorder="1" applyAlignment="1">
      <alignment horizontal="right"/>
    </xf>
    <xf numFmtId="4" fontId="31" fillId="0" borderId="90" xfId="0" applyNumberFormat="1" applyFont="1" applyFill="1" applyBorder="1" applyAlignment="1">
      <alignment horizontal="right"/>
    </xf>
    <xf numFmtId="4" fontId="17" fillId="0" borderId="90" xfId="0" applyNumberFormat="1" applyFont="1" applyFill="1" applyBorder="1" applyAlignment="1">
      <alignment horizontal="right"/>
    </xf>
    <xf numFmtId="4" fontId="22" fillId="0" borderId="90" xfId="0" applyNumberFormat="1" applyFont="1" applyFill="1" applyBorder="1" applyAlignment="1">
      <alignment horizontal="right"/>
    </xf>
    <xf numFmtId="4" fontId="23" fillId="0" borderId="91" xfId="0" applyNumberFormat="1" applyFont="1" applyFill="1" applyBorder="1" applyAlignment="1">
      <alignment horizontal="right"/>
    </xf>
    <xf numFmtId="4" fontId="22" fillId="36" borderId="58" xfId="0" applyNumberFormat="1" applyFont="1" applyFill="1" applyBorder="1" applyAlignment="1">
      <alignment horizontal="right"/>
    </xf>
    <xf numFmtId="4" fontId="23" fillId="0" borderId="92" xfId="0" applyNumberFormat="1" applyFont="1" applyFill="1" applyBorder="1" applyAlignment="1">
      <alignment horizontal="right"/>
    </xf>
    <xf numFmtId="4" fontId="22" fillId="0" borderId="93" xfId="0" applyNumberFormat="1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right"/>
    </xf>
    <xf numFmtId="4" fontId="22" fillId="36" borderId="94" xfId="0" applyNumberFormat="1" applyFont="1" applyFill="1" applyBorder="1" applyAlignment="1">
      <alignment horizontal="right"/>
    </xf>
    <xf numFmtId="4" fontId="22" fillId="0" borderId="40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23" fillId="0" borderId="67" xfId="0" applyNumberFormat="1" applyFont="1" applyFill="1" applyBorder="1" applyAlignment="1">
      <alignment horizontal="right"/>
    </xf>
    <xf numFmtId="4" fontId="22" fillId="0" borderId="87" xfId="0" applyNumberFormat="1" applyFont="1" applyFill="1" applyBorder="1" applyAlignment="1">
      <alignment horizontal="right"/>
    </xf>
    <xf numFmtId="4" fontId="23" fillId="0" borderId="64" xfId="0" applyNumberFormat="1" applyFont="1" applyFill="1" applyBorder="1" applyAlignment="1">
      <alignment horizontal="right"/>
    </xf>
    <xf numFmtId="4" fontId="22" fillId="36" borderId="78" xfId="0" applyNumberFormat="1" applyFont="1" applyFill="1" applyBorder="1" applyAlignment="1">
      <alignment horizontal="right"/>
    </xf>
    <xf numFmtId="4" fontId="23" fillId="0" borderId="79" xfId="0" applyNumberFormat="1" applyFont="1" applyFill="1" applyBorder="1" applyAlignment="1">
      <alignment horizontal="right"/>
    </xf>
    <xf numFmtId="4" fontId="23" fillId="0" borderId="80" xfId="0" applyNumberFormat="1" applyFont="1" applyFill="1" applyBorder="1" applyAlignment="1">
      <alignment horizontal="right"/>
    </xf>
    <xf numFmtId="4" fontId="23" fillId="0" borderId="78" xfId="0" applyNumberFormat="1" applyFont="1" applyFill="1" applyBorder="1" applyAlignment="1">
      <alignment horizontal="right"/>
    </xf>
    <xf numFmtId="4" fontId="15" fillId="0" borderId="94" xfId="0" applyNumberFormat="1" applyFont="1" applyFill="1" applyBorder="1" applyAlignment="1">
      <alignment horizontal="right"/>
    </xf>
    <xf numFmtId="4" fontId="26" fillId="0" borderId="62" xfId="0" applyNumberFormat="1" applyFont="1" applyFill="1" applyBorder="1" applyAlignment="1">
      <alignment horizontal="right"/>
    </xf>
    <xf numFmtId="4" fontId="22" fillId="36" borderId="82" xfId="0" applyNumberFormat="1" applyFont="1" applyFill="1" applyBorder="1" applyAlignment="1">
      <alignment horizontal="right"/>
    </xf>
    <xf numFmtId="4" fontId="22" fillId="36" borderId="83" xfId="0" applyNumberFormat="1" applyFont="1" applyFill="1" applyBorder="1" applyAlignment="1">
      <alignment horizontal="right"/>
    </xf>
    <xf numFmtId="4" fontId="23" fillId="0" borderId="84" xfId="0" applyNumberFormat="1" applyFont="1" applyFill="1" applyBorder="1" applyAlignment="1">
      <alignment horizontal="right"/>
    </xf>
    <xf numFmtId="4" fontId="23" fillId="0" borderId="85" xfId="0" applyNumberFormat="1" applyFont="1" applyFill="1" applyBorder="1" applyAlignment="1">
      <alignment horizontal="right"/>
    </xf>
    <xf numFmtId="4" fontId="22" fillId="0" borderId="84" xfId="0" applyNumberFormat="1" applyFont="1" applyFill="1" applyBorder="1" applyAlignment="1">
      <alignment horizontal="right"/>
    </xf>
    <xf numFmtId="4" fontId="22" fillId="0" borderId="83" xfId="0" applyNumberFormat="1" applyFont="1" applyFill="1" applyBorder="1" applyAlignment="1">
      <alignment horizontal="right"/>
    </xf>
    <xf numFmtId="4" fontId="22" fillId="36" borderId="86" xfId="0" applyNumberFormat="1" applyFont="1" applyFill="1" applyBorder="1" applyAlignment="1">
      <alignment horizontal="right"/>
    </xf>
    <xf numFmtId="4" fontId="22" fillId="0" borderId="62" xfId="0" applyNumberFormat="1" applyFont="1" applyFill="1" applyBorder="1" applyAlignment="1">
      <alignment horizontal="right"/>
    </xf>
    <xf numFmtId="185" fontId="23" fillId="0" borderId="90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/>
    </xf>
    <xf numFmtId="4" fontId="22" fillId="36" borderId="99" xfId="0" applyNumberFormat="1" applyFont="1" applyFill="1" applyBorder="1" applyAlignment="1">
      <alignment horizontal="right"/>
    </xf>
    <xf numFmtId="181" fontId="26" fillId="36" borderId="99" xfId="0" applyNumberFormat="1" applyFont="1" applyFill="1" applyBorder="1" applyAlignment="1">
      <alignment horizontal="right"/>
    </xf>
    <xf numFmtId="4" fontId="22" fillId="0" borderId="73" xfId="0" applyNumberFormat="1" applyFont="1" applyFill="1" applyBorder="1" applyAlignment="1">
      <alignment horizontal="right"/>
    </xf>
    <xf numFmtId="181" fontId="26" fillId="0" borderId="73" xfId="0" applyNumberFormat="1" applyFont="1" applyFill="1" applyBorder="1" applyAlignment="1">
      <alignment horizontal="right"/>
    </xf>
    <xf numFmtId="4" fontId="23" fillId="0" borderId="73" xfId="0" applyNumberFormat="1" applyFont="1" applyFill="1" applyBorder="1" applyAlignment="1">
      <alignment horizontal="right"/>
    </xf>
    <xf numFmtId="181" fontId="25" fillId="0" borderId="73" xfId="0" applyNumberFormat="1" applyFont="1" applyFill="1" applyBorder="1" applyAlignment="1">
      <alignment horizontal="right"/>
    </xf>
    <xf numFmtId="49" fontId="20" fillId="0" borderId="73" xfId="0" applyNumberFormat="1" applyFont="1" applyFill="1" applyBorder="1" applyAlignment="1">
      <alignment horizontal="center"/>
    </xf>
    <xf numFmtId="4" fontId="17" fillId="0" borderId="73" xfId="0" applyNumberFormat="1" applyFont="1" applyFill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181" fontId="26" fillId="0" borderId="48" xfId="0" applyNumberFormat="1" applyFont="1" applyFill="1" applyBorder="1" applyAlignment="1">
      <alignment horizontal="right"/>
    </xf>
    <xf numFmtId="181" fontId="26" fillId="0" borderId="78" xfId="0" applyNumberFormat="1" applyFont="1" applyFill="1" applyBorder="1" applyAlignment="1">
      <alignment horizontal="right"/>
    </xf>
    <xf numFmtId="0" fontId="20" fillId="0" borderId="27" xfId="0" applyNumberFormat="1" applyFont="1" applyFill="1" applyBorder="1" applyAlignment="1">
      <alignment wrapText="1"/>
    </xf>
    <xf numFmtId="0" fontId="20" fillId="0" borderId="27" xfId="0" applyFont="1" applyFill="1" applyBorder="1" applyAlignment="1">
      <alignment/>
    </xf>
    <xf numFmtId="181" fontId="26" fillId="0" borderId="79" xfId="0" applyNumberFormat="1" applyFont="1" applyFill="1" applyBorder="1" applyAlignment="1">
      <alignment horizontal="right"/>
    </xf>
    <xf numFmtId="0" fontId="17" fillId="0" borderId="27" xfId="0" applyNumberFormat="1" applyFont="1" applyFill="1" applyBorder="1" applyAlignment="1">
      <alignment wrapText="1"/>
    </xf>
    <xf numFmtId="0" fontId="26" fillId="0" borderId="27" xfId="0" applyNumberFormat="1" applyFont="1" applyFill="1" applyBorder="1" applyAlignment="1">
      <alignment wrapText="1"/>
    </xf>
    <xf numFmtId="4" fontId="23" fillId="0" borderId="49" xfId="0" applyNumberFormat="1" applyFont="1" applyFill="1" applyBorder="1" applyAlignment="1">
      <alignment horizontal="right"/>
    </xf>
    <xf numFmtId="181" fontId="25" fillId="0" borderId="49" xfId="0" applyNumberFormat="1" applyFont="1" applyFill="1" applyBorder="1" applyAlignment="1">
      <alignment horizontal="right"/>
    </xf>
    <xf numFmtId="4" fontId="22" fillId="37" borderId="90" xfId="0" applyNumberFormat="1" applyFont="1" applyFill="1" applyBorder="1" applyAlignment="1">
      <alignment horizontal="right"/>
    </xf>
    <xf numFmtId="4" fontId="23" fillId="37" borderId="90" xfId="0" applyNumberFormat="1" applyFont="1" applyFill="1" applyBorder="1" applyAlignment="1">
      <alignment horizontal="right"/>
    </xf>
    <xf numFmtId="181" fontId="25" fillId="37" borderId="9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2" fontId="4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172" fontId="5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7" fillId="0" borderId="11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172" fontId="2" fillId="0" borderId="104" xfId="0" applyNumberFormat="1" applyFont="1" applyBorder="1" applyAlignment="1">
      <alignment horizontal="center" wrapText="1"/>
    </xf>
    <xf numFmtId="0" fontId="3" fillId="0" borderId="104" xfId="0" applyFont="1" applyBorder="1" applyAlignment="1">
      <alignment/>
    </xf>
    <xf numFmtId="172" fontId="4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04" xfId="0" applyNumberFormat="1" applyFont="1" applyBorder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172" fontId="2" fillId="0" borderId="106" xfId="0" applyNumberFormat="1" applyFont="1" applyBorder="1" applyAlignment="1">
      <alignment horizontal="left" wrapText="1"/>
    </xf>
    <xf numFmtId="172" fontId="1" fillId="0" borderId="0" xfId="0" applyNumberFormat="1" applyFont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42" xfId="0" applyFont="1" applyBorder="1" applyAlignment="1">
      <alignment/>
    </xf>
    <xf numFmtId="172" fontId="6" fillId="0" borderId="11" xfId="0" applyNumberFormat="1" applyFont="1" applyBorder="1" applyAlignment="1">
      <alignment horizontal="center" wrapText="1"/>
    </xf>
    <xf numFmtId="172" fontId="6" fillId="0" borderId="14" xfId="0" applyNumberFormat="1" applyFont="1" applyBorder="1" applyAlignment="1">
      <alignment horizontal="left" vertical="top" wrapText="1"/>
    </xf>
    <xf numFmtId="172" fontId="7" fillId="0" borderId="106" xfId="0" applyNumberFormat="1" applyFont="1" applyBorder="1" applyAlignment="1">
      <alignment horizontal="left" wrapText="1"/>
    </xf>
    <xf numFmtId="172" fontId="8" fillId="0" borderId="14" xfId="0" applyNumberFormat="1" applyFont="1" applyBorder="1" applyAlignment="1">
      <alignment horizontal="left" vertical="top" wrapText="1"/>
    </xf>
    <xf numFmtId="172" fontId="7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239</xdr:row>
      <xdr:rowOff>142875</xdr:rowOff>
    </xdr:from>
    <xdr:to>
      <xdr:col>6</xdr:col>
      <xdr:colOff>628650</xdr:colOff>
      <xdr:row>240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80097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239</xdr:row>
      <xdr:rowOff>142875</xdr:rowOff>
    </xdr:from>
    <xdr:to>
      <xdr:col>6</xdr:col>
      <xdr:colOff>628650</xdr:colOff>
      <xdr:row>240</xdr:row>
      <xdr:rowOff>133350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80097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239</xdr:row>
      <xdr:rowOff>142875</xdr:rowOff>
    </xdr:from>
    <xdr:to>
      <xdr:col>6</xdr:col>
      <xdr:colOff>85725</xdr:colOff>
      <xdr:row>240</xdr:row>
      <xdr:rowOff>133350</xdr:rowOff>
    </xdr:to>
    <xdr:sp fLocksText="0">
      <xdr:nvSpPr>
        <xdr:cNvPr id="3" name="Text Box 207"/>
        <xdr:cNvSpPr txBox="1">
          <a:spLocks noChangeArrowheads="1"/>
        </xdr:cNvSpPr>
      </xdr:nvSpPr>
      <xdr:spPr>
        <a:xfrm>
          <a:off x="7258050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239</xdr:row>
      <xdr:rowOff>142875</xdr:rowOff>
    </xdr:from>
    <xdr:to>
      <xdr:col>5</xdr:col>
      <xdr:colOff>628650</xdr:colOff>
      <xdr:row>240</xdr:row>
      <xdr:rowOff>133350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675322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239</xdr:row>
      <xdr:rowOff>142875</xdr:rowOff>
    </xdr:from>
    <xdr:to>
      <xdr:col>5</xdr:col>
      <xdr:colOff>628650</xdr:colOff>
      <xdr:row>240</xdr:row>
      <xdr:rowOff>133350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675322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239</xdr:row>
      <xdr:rowOff>142875</xdr:rowOff>
    </xdr:from>
    <xdr:to>
      <xdr:col>5</xdr:col>
      <xdr:colOff>85725</xdr:colOff>
      <xdr:row>240</xdr:row>
      <xdr:rowOff>133350</xdr:rowOff>
    </xdr:to>
    <xdr:sp fLocksText="0">
      <xdr:nvSpPr>
        <xdr:cNvPr id="6" name="Text Box 207"/>
        <xdr:cNvSpPr txBox="1">
          <a:spLocks noChangeArrowheads="1"/>
        </xdr:cNvSpPr>
      </xdr:nvSpPr>
      <xdr:spPr>
        <a:xfrm>
          <a:off x="6210300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239</xdr:row>
      <xdr:rowOff>142875</xdr:rowOff>
    </xdr:from>
    <xdr:to>
      <xdr:col>7</xdr:col>
      <xdr:colOff>628650</xdr:colOff>
      <xdr:row>240</xdr:row>
      <xdr:rowOff>133350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879157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239</xdr:row>
      <xdr:rowOff>142875</xdr:rowOff>
    </xdr:from>
    <xdr:to>
      <xdr:col>7</xdr:col>
      <xdr:colOff>628650</xdr:colOff>
      <xdr:row>240</xdr:row>
      <xdr:rowOff>133350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8791575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239</xdr:row>
      <xdr:rowOff>142875</xdr:rowOff>
    </xdr:from>
    <xdr:to>
      <xdr:col>7</xdr:col>
      <xdr:colOff>85725</xdr:colOff>
      <xdr:row>240</xdr:row>
      <xdr:rowOff>133350</xdr:rowOff>
    </xdr:to>
    <xdr:sp fLocksText="0">
      <xdr:nvSpPr>
        <xdr:cNvPr id="9" name="Text Box 207"/>
        <xdr:cNvSpPr txBox="1">
          <a:spLocks noChangeArrowheads="1"/>
        </xdr:cNvSpPr>
      </xdr:nvSpPr>
      <xdr:spPr>
        <a:xfrm>
          <a:off x="8248650" y="43624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0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65.421875" style="0" customWidth="1"/>
    <col min="2" max="2" width="18.57421875" style="0" customWidth="1"/>
    <col min="3" max="3" width="14.57421875" style="0" customWidth="1"/>
    <col min="4" max="4" width="14.57421875" style="63" customWidth="1"/>
    <col min="5" max="5" width="13.00390625" style="0" customWidth="1"/>
    <col min="6" max="6" width="10.8515625" style="0" customWidth="1"/>
    <col min="7" max="7" width="11.140625" style="0" customWidth="1"/>
    <col min="8" max="8" width="16.28125" style="0" customWidth="1"/>
  </cols>
  <sheetData>
    <row r="2" spans="4:6" ht="12.75">
      <c r="D2" s="353" t="s">
        <v>735</v>
      </c>
      <c r="E2" s="354"/>
      <c r="F2" s="239"/>
    </row>
    <row r="3" spans="4:6" ht="12.75">
      <c r="D3" s="364" t="s">
        <v>736</v>
      </c>
      <c r="E3" s="364"/>
      <c r="F3" s="364"/>
    </row>
    <row r="4" spans="4:6" ht="12.75">
      <c r="D4" s="364" t="s">
        <v>401</v>
      </c>
      <c r="E4" s="364"/>
      <c r="F4" s="364"/>
    </row>
    <row r="5" spans="4:6" ht="12.75">
      <c r="D5" s="364" t="s">
        <v>738</v>
      </c>
      <c r="E5" s="364"/>
      <c r="F5" s="364"/>
    </row>
    <row r="6" ht="13.5" thickBot="1"/>
    <row r="7" spans="1:7" ht="41.25" customHeight="1" thickBot="1">
      <c r="A7" s="358" t="s">
        <v>177</v>
      </c>
      <c r="B7" s="359"/>
      <c r="C7" s="359"/>
      <c r="D7" s="359"/>
      <c r="E7" s="359"/>
      <c r="F7" s="359"/>
      <c r="G7" s="360"/>
    </row>
    <row r="8" spans="1:7" ht="12.75" customHeight="1" hidden="1">
      <c r="A8" s="34"/>
      <c r="B8" s="32"/>
      <c r="C8" s="32"/>
      <c r="D8" s="55"/>
      <c r="E8" s="32"/>
      <c r="F8" s="32"/>
      <c r="G8" s="35"/>
    </row>
    <row r="9" spans="1:7" ht="12.75" customHeight="1" hidden="1">
      <c r="A9" s="36"/>
      <c r="B9" s="361"/>
      <c r="C9" s="362"/>
      <c r="D9" s="56"/>
      <c r="E9" s="37"/>
      <c r="F9" s="37"/>
      <c r="G9" s="38"/>
    </row>
    <row r="10" spans="1:7" ht="12" customHeight="1" hidden="1" thickBot="1">
      <c r="A10" s="363"/>
      <c r="B10" s="362"/>
      <c r="C10" s="362"/>
      <c r="D10" s="362"/>
      <c r="E10" s="37"/>
      <c r="F10" s="37"/>
      <c r="G10" s="38"/>
    </row>
    <row r="11" spans="1:7" ht="13.5" customHeight="1" hidden="1" thickBot="1">
      <c r="A11" s="39"/>
      <c r="B11" s="40"/>
      <c r="C11" s="41"/>
      <c r="D11" s="57"/>
      <c r="E11" s="37"/>
      <c r="F11" s="37"/>
      <c r="G11" s="38"/>
    </row>
    <row r="12" spans="1:7" ht="69" customHeight="1">
      <c r="A12" s="64" t="s">
        <v>178</v>
      </c>
      <c r="B12" s="64" t="s">
        <v>158</v>
      </c>
      <c r="C12" s="64" t="s">
        <v>159</v>
      </c>
      <c r="D12" s="65" t="s">
        <v>160</v>
      </c>
      <c r="E12" s="64" t="s">
        <v>161</v>
      </c>
      <c r="F12" s="64" t="s">
        <v>162</v>
      </c>
      <c r="G12" s="64" t="s">
        <v>163</v>
      </c>
    </row>
    <row r="13" spans="1:7" s="20" customFormat="1" ht="9" customHeight="1" thickBot="1">
      <c r="A13" s="27" t="s">
        <v>187</v>
      </c>
      <c r="B13" s="28">
        <v>2</v>
      </c>
      <c r="C13" s="29" t="s">
        <v>189</v>
      </c>
      <c r="D13" s="54" t="s">
        <v>190</v>
      </c>
      <c r="E13" s="29" t="s">
        <v>79</v>
      </c>
      <c r="F13" s="29" t="s">
        <v>191</v>
      </c>
      <c r="G13" s="42" t="s">
        <v>192</v>
      </c>
    </row>
    <row r="14" spans="1:7" ht="25.5">
      <c r="A14" s="66" t="s">
        <v>157</v>
      </c>
      <c r="B14" s="67" t="s">
        <v>200</v>
      </c>
      <c r="C14" s="68">
        <f>C15+C78</f>
        <v>132822888</v>
      </c>
      <c r="D14" s="69">
        <f>D15+D78</f>
        <v>48038957</v>
      </c>
      <c r="E14" s="68">
        <f>E15+E78</f>
        <v>45400655</v>
      </c>
      <c r="F14" s="70">
        <f>IF(D14=0," ",E14/D14*100)</f>
        <v>94.50799483427585</v>
      </c>
      <c r="G14" s="71">
        <f>IF(C14=0,"",E14/C14*100)</f>
        <v>34.18134907592131</v>
      </c>
    </row>
    <row r="15" spans="1:7" ht="22.5">
      <c r="A15" s="43" t="s">
        <v>201</v>
      </c>
      <c r="B15" s="9" t="s">
        <v>202</v>
      </c>
      <c r="C15" s="21">
        <f>C16+C22+C28+C38+C41+C45+C54+C60+C67+C72</f>
        <v>38797648</v>
      </c>
      <c r="D15" s="21">
        <f>D16+D22+D28+D38+D41+D45+D54+D60+D67+D72</f>
        <v>8534750</v>
      </c>
      <c r="E15" s="21">
        <f>E16+E22+E28+E38+E41+E45+E54+E60+E67+E72</f>
        <v>8878810</v>
      </c>
      <c r="F15" s="22">
        <f aca="true" t="shared" si="0" ref="F15:F56">IF(D15=0," ",E15/D15*100)</f>
        <v>104.03128386888896</v>
      </c>
      <c r="G15" s="44">
        <f aca="true" t="shared" si="1" ref="G15:G56">IF(C15=0,"",E15/C15*100)</f>
        <v>22.884918178545256</v>
      </c>
    </row>
    <row r="16" spans="1:7" ht="22.5">
      <c r="A16" s="45" t="s">
        <v>204</v>
      </c>
      <c r="B16" s="23" t="s">
        <v>205</v>
      </c>
      <c r="C16" s="24">
        <f>C17</f>
        <v>10150000</v>
      </c>
      <c r="D16" s="24">
        <f>D17</f>
        <v>2131000</v>
      </c>
      <c r="E16" s="24">
        <f>E17</f>
        <v>2286944.16</v>
      </c>
      <c r="F16" s="26">
        <f t="shared" si="0"/>
        <v>107.3178864382919</v>
      </c>
      <c r="G16" s="46">
        <f t="shared" si="1"/>
        <v>22.531469556650247</v>
      </c>
    </row>
    <row r="17" spans="1:7" ht="22.5">
      <c r="A17" s="43" t="s">
        <v>206</v>
      </c>
      <c r="B17" s="9" t="s">
        <v>207</v>
      </c>
      <c r="C17" s="21">
        <f>C18+C19+C20+C21</f>
        <v>10150000</v>
      </c>
      <c r="D17" s="21">
        <f>D18+D19+D20+D21</f>
        <v>2131000</v>
      </c>
      <c r="E17" s="21">
        <f>E18+E19+E20+E21</f>
        <v>2286944.16</v>
      </c>
      <c r="F17" s="22">
        <f t="shared" si="0"/>
        <v>107.3178864382919</v>
      </c>
      <c r="G17" s="44">
        <f t="shared" si="1"/>
        <v>22.531469556650247</v>
      </c>
    </row>
    <row r="18" spans="1:7" ht="45">
      <c r="A18" s="43" t="s">
        <v>208</v>
      </c>
      <c r="B18" s="9" t="s">
        <v>209</v>
      </c>
      <c r="C18" s="21">
        <v>10000000</v>
      </c>
      <c r="D18" s="58">
        <v>2100000</v>
      </c>
      <c r="E18" s="21">
        <v>2276408.81</v>
      </c>
      <c r="F18" s="22">
        <f t="shared" si="0"/>
        <v>108.40041952380952</v>
      </c>
      <c r="G18" s="44">
        <f t="shared" si="1"/>
        <v>22.764088100000002</v>
      </c>
    </row>
    <row r="19" spans="1:7" ht="67.5">
      <c r="A19" s="43" t="s">
        <v>210</v>
      </c>
      <c r="B19" s="9" t="s">
        <v>211</v>
      </c>
      <c r="C19" s="21">
        <v>50000</v>
      </c>
      <c r="D19" s="58">
        <v>11000</v>
      </c>
      <c r="E19" s="21">
        <v>1950</v>
      </c>
      <c r="F19" s="22">
        <f t="shared" si="0"/>
        <v>17.727272727272727</v>
      </c>
      <c r="G19" s="44">
        <f t="shared" si="1"/>
        <v>3.9</v>
      </c>
    </row>
    <row r="20" spans="1:7" ht="22.5">
      <c r="A20" s="43" t="s">
        <v>212</v>
      </c>
      <c r="B20" s="9" t="s">
        <v>213</v>
      </c>
      <c r="C20" s="21">
        <v>100000</v>
      </c>
      <c r="D20" s="59">
        <v>20000</v>
      </c>
      <c r="E20" s="21">
        <v>5527</v>
      </c>
      <c r="F20" s="22">
        <f t="shared" si="0"/>
        <v>27.634999999999998</v>
      </c>
      <c r="G20" s="44">
        <f t="shared" si="1"/>
        <v>5.527</v>
      </c>
    </row>
    <row r="21" spans="1:7" ht="48" customHeight="1">
      <c r="A21" s="43" t="s">
        <v>214</v>
      </c>
      <c r="B21" s="9" t="s">
        <v>215</v>
      </c>
      <c r="C21" s="21" t="s">
        <v>203</v>
      </c>
      <c r="D21" s="21"/>
      <c r="E21" s="21">
        <v>3058.35</v>
      </c>
      <c r="F21" s="22" t="str">
        <f t="shared" si="0"/>
        <v> </v>
      </c>
      <c r="G21" s="44" t="e">
        <f t="shared" si="1"/>
        <v>#DIV/0!</v>
      </c>
    </row>
    <row r="22" spans="1:7" ht="22.5">
      <c r="A22" s="45" t="s">
        <v>216</v>
      </c>
      <c r="B22" s="23" t="s">
        <v>217</v>
      </c>
      <c r="C22" s="24">
        <f>C23</f>
        <v>3272748</v>
      </c>
      <c r="D22" s="24">
        <f>D23</f>
        <v>743000</v>
      </c>
      <c r="E22" s="24">
        <f>E23</f>
        <v>1057285.0099999998</v>
      </c>
      <c r="F22" s="26">
        <f t="shared" si="0"/>
        <v>142.29946298788693</v>
      </c>
      <c r="G22" s="46">
        <f t="shared" si="1"/>
        <v>32.30572625817813</v>
      </c>
    </row>
    <row r="23" spans="1:7" ht="22.5">
      <c r="A23" s="43" t="s">
        <v>218</v>
      </c>
      <c r="B23" s="9" t="s">
        <v>219</v>
      </c>
      <c r="C23" s="21">
        <f>C24+C25+C26+C27</f>
        <v>3272748</v>
      </c>
      <c r="D23" s="21">
        <f>D24+D25+D26+D27</f>
        <v>743000</v>
      </c>
      <c r="E23" s="21">
        <f>E24+E25+E26+E27</f>
        <v>1057285.0099999998</v>
      </c>
      <c r="F23" s="22">
        <f t="shared" si="0"/>
        <v>142.29946298788693</v>
      </c>
      <c r="G23" s="44">
        <f t="shared" si="1"/>
        <v>32.30572625817813</v>
      </c>
    </row>
    <row r="24" spans="1:7" ht="38.25" customHeight="1">
      <c r="A24" s="43" t="s">
        <v>220</v>
      </c>
      <c r="B24" s="9" t="s">
        <v>221</v>
      </c>
      <c r="C24" s="21">
        <v>1200000</v>
      </c>
      <c r="D24" s="58">
        <v>300000</v>
      </c>
      <c r="E24" s="21">
        <v>357449.3</v>
      </c>
      <c r="F24" s="22">
        <f t="shared" si="0"/>
        <v>119.14976666666665</v>
      </c>
      <c r="G24" s="44">
        <f t="shared" si="1"/>
        <v>29.787441666666663</v>
      </c>
    </row>
    <row r="25" spans="1:7" ht="45.75" customHeight="1">
      <c r="A25" s="43" t="s">
        <v>222</v>
      </c>
      <c r="B25" s="9" t="s">
        <v>223</v>
      </c>
      <c r="C25" s="21">
        <v>32000</v>
      </c>
      <c r="D25" s="58">
        <v>8000</v>
      </c>
      <c r="E25" s="21">
        <v>8010.68</v>
      </c>
      <c r="F25" s="22">
        <f t="shared" si="0"/>
        <v>100.13350000000001</v>
      </c>
      <c r="G25" s="44">
        <f t="shared" si="1"/>
        <v>25.033375000000003</v>
      </c>
    </row>
    <row r="26" spans="1:7" ht="45">
      <c r="A26" s="43" t="s">
        <v>224</v>
      </c>
      <c r="B26" s="9" t="s">
        <v>225</v>
      </c>
      <c r="C26" s="21">
        <v>2000748</v>
      </c>
      <c r="D26" s="58">
        <v>425000</v>
      </c>
      <c r="E26" s="21">
        <v>715128.36</v>
      </c>
      <c r="F26" s="22">
        <f t="shared" si="0"/>
        <v>168.26549647058823</v>
      </c>
      <c r="G26" s="44">
        <f t="shared" si="1"/>
        <v>35.743050099262874</v>
      </c>
    </row>
    <row r="27" spans="1:7" ht="45">
      <c r="A27" s="43" t="s">
        <v>226</v>
      </c>
      <c r="B27" s="9" t="s">
        <v>227</v>
      </c>
      <c r="C27" s="21">
        <v>40000</v>
      </c>
      <c r="D27" s="59">
        <v>10000</v>
      </c>
      <c r="E27" s="21">
        <v>-23303.33</v>
      </c>
      <c r="F27" s="22">
        <f t="shared" si="0"/>
        <v>-233.0333</v>
      </c>
      <c r="G27" s="44">
        <f t="shared" si="1"/>
        <v>-58.258325</v>
      </c>
    </row>
    <row r="28" spans="1:7" ht="22.5">
      <c r="A28" s="45" t="s">
        <v>228</v>
      </c>
      <c r="B28" s="23" t="s">
        <v>229</v>
      </c>
      <c r="C28" s="24">
        <f>C29+C35</f>
        <v>11700000</v>
      </c>
      <c r="D28" s="24">
        <f>D29+D35</f>
        <v>2850000</v>
      </c>
      <c r="E28" s="24">
        <f>E29+E35</f>
        <v>2492246.37</v>
      </c>
      <c r="F28" s="26">
        <f t="shared" si="0"/>
        <v>87.44724105263158</v>
      </c>
      <c r="G28" s="46">
        <f t="shared" si="1"/>
        <v>21.301251025641026</v>
      </c>
    </row>
    <row r="29" spans="1:7" ht="22.5">
      <c r="A29" s="43" t="s">
        <v>230</v>
      </c>
      <c r="B29" s="9" t="s">
        <v>231</v>
      </c>
      <c r="C29" s="21">
        <f>C30+C32+C34</f>
        <v>4100000</v>
      </c>
      <c r="D29" s="21">
        <f>D30+D32+D34</f>
        <v>1100000</v>
      </c>
      <c r="E29" s="21">
        <f>E30+E32+E34</f>
        <v>719745.31</v>
      </c>
      <c r="F29" s="22">
        <f t="shared" si="0"/>
        <v>65.43139181818182</v>
      </c>
      <c r="G29" s="44">
        <f t="shared" si="1"/>
        <v>17.554763658536586</v>
      </c>
    </row>
    <row r="30" spans="1:7" ht="22.5">
      <c r="A30" s="43" t="s">
        <v>232</v>
      </c>
      <c r="B30" s="9" t="s">
        <v>233</v>
      </c>
      <c r="C30" s="21">
        <f>C31</f>
        <v>2700000</v>
      </c>
      <c r="D30" s="21">
        <f>D31</f>
        <v>700000</v>
      </c>
      <c r="E30" s="21">
        <f>E31</f>
        <v>589653.37</v>
      </c>
      <c r="F30" s="22">
        <f t="shared" si="0"/>
        <v>84.23619571428571</v>
      </c>
      <c r="G30" s="44">
        <f t="shared" si="1"/>
        <v>21.839013703703703</v>
      </c>
    </row>
    <row r="31" spans="1:7" ht="22.5">
      <c r="A31" s="43" t="s">
        <v>232</v>
      </c>
      <c r="B31" s="9" t="s">
        <v>234</v>
      </c>
      <c r="C31" s="21">
        <v>2700000</v>
      </c>
      <c r="D31" s="58">
        <v>700000</v>
      </c>
      <c r="E31" s="21">
        <v>589653.37</v>
      </c>
      <c r="F31" s="22">
        <f t="shared" si="0"/>
        <v>84.23619571428571</v>
      </c>
      <c r="G31" s="44">
        <f t="shared" si="1"/>
        <v>21.839013703703703</v>
      </c>
    </row>
    <row r="32" spans="1:7" ht="22.5">
      <c r="A32" s="43" t="s">
        <v>235</v>
      </c>
      <c r="B32" s="9" t="s">
        <v>236</v>
      </c>
      <c r="C32" s="21">
        <f>C33</f>
        <v>1000000</v>
      </c>
      <c r="D32" s="21">
        <f>D33</f>
        <v>300000</v>
      </c>
      <c r="E32" s="21">
        <f>E33</f>
        <v>52519.55</v>
      </c>
      <c r="F32" s="22">
        <f t="shared" si="0"/>
        <v>17.50651666666667</v>
      </c>
      <c r="G32" s="44">
        <f t="shared" si="1"/>
        <v>5.251955000000001</v>
      </c>
    </row>
    <row r="33" spans="1:7" ht="22.5">
      <c r="A33" s="43" t="s">
        <v>235</v>
      </c>
      <c r="B33" s="9" t="s">
        <v>237</v>
      </c>
      <c r="C33" s="21">
        <v>1000000</v>
      </c>
      <c r="D33" s="58">
        <v>300000</v>
      </c>
      <c r="E33" s="21">
        <v>52519.55</v>
      </c>
      <c r="F33" s="22">
        <f t="shared" si="0"/>
        <v>17.50651666666667</v>
      </c>
      <c r="G33" s="44">
        <f t="shared" si="1"/>
        <v>5.251955000000001</v>
      </c>
    </row>
    <row r="34" spans="1:7" ht="22.5">
      <c r="A34" s="43" t="s">
        <v>238</v>
      </c>
      <c r="B34" s="9" t="s">
        <v>239</v>
      </c>
      <c r="C34" s="21">
        <v>400000</v>
      </c>
      <c r="D34" s="58">
        <v>100000</v>
      </c>
      <c r="E34" s="21">
        <v>77572.39</v>
      </c>
      <c r="F34" s="22">
        <f t="shared" si="0"/>
        <v>77.57239</v>
      </c>
      <c r="G34" s="44">
        <f t="shared" si="1"/>
        <v>19.3930975</v>
      </c>
    </row>
    <row r="35" spans="1:7" ht="22.5">
      <c r="A35" s="43" t="s">
        <v>240</v>
      </c>
      <c r="B35" s="9" t="s">
        <v>241</v>
      </c>
      <c r="C35" s="21">
        <f>C36+C37</f>
        <v>7600000</v>
      </c>
      <c r="D35" s="21">
        <f>D36+D37</f>
        <v>1750000</v>
      </c>
      <c r="E35" s="21">
        <f>E36+E37</f>
        <v>1772501.0599999998</v>
      </c>
      <c r="F35" s="22">
        <f t="shared" si="0"/>
        <v>101.28577485714285</v>
      </c>
      <c r="G35" s="44">
        <f t="shared" si="1"/>
        <v>23.32238236842105</v>
      </c>
    </row>
    <row r="36" spans="1:7" ht="22.5">
      <c r="A36" s="43" t="s">
        <v>240</v>
      </c>
      <c r="B36" s="9" t="s">
        <v>242</v>
      </c>
      <c r="C36" s="21">
        <v>7600000</v>
      </c>
      <c r="D36" s="58">
        <v>1750000</v>
      </c>
      <c r="E36" s="21">
        <v>1772429.65</v>
      </c>
      <c r="F36" s="22">
        <f t="shared" si="0"/>
        <v>101.28169428571428</v>
      </c>
      <c r="G36" s="44">
        <f t="shared" si="1"/>
        <v>23.321442763157894</v>
      </c>
    </row>
    <row r="37" spans="1:7" ht="22.5">
      <c r="A37" s="43" t="s">
        <v>243</v>
      </c>
      <c r="B37" s="9" t="s">
        <v>244</v>
      </c>
      <c r="C37" s="21" t="s">
        <v>203</v>
      </c>
      <c r="D37" s="21"/>
      <c r="E37" s="21">
        <v>71.41</v>
      </c>
      <c r="F37" s="22" t="str">
        <f t="shared" si="0"/>
        <v> </v>
      </c>
      <c r="G37" s="44" t="e">
        <f t="shared" si="1"/>
        <v>#DIV/0!</v>
      </c>
    </row>
    <row r="38" spans="1:7" ht="22.5">
      <c r="A38" s="45" t="s">
        <v>245</v>
      </c>
      <c r="B38" s="23" t="s">
        <v>246</v>
      </c>
      <c r="C38" s="24">
        <f aca="true" t="shared" si="2" ref="C38:E39">C39</f>
        <v>340000</v>
      </c>
      <c r="D38" s="24">
        <f t="shared" si="2"/>
        <v>85000</v>
      </c>
      <c r="E38" s="24">
        <f t="shared" si="2"/>
        <v>109591.97</v>
      </c>
      <c r="F38" s="26">
        <f t="shared" si="0"/>
        <v>128.9317294117647</v>
      </c>
      <c r="G38" s="46">
        <f t="shared" si="1"/>
        <v>32.23293235294118</v>
      </c>
    </row>
    <row r="39" spans="1:7" ht="22.5">
      <c r="A39" s="43" t="s">
        <v>247</v>
      </c>
      <c r="B39" s="9" t="s">
        <v>248</v>
      </c>
      <c r="C39" s="21">
        <f t="shared" si="2"/>
        <v>340000</v>
      </c>
      <c r="D39" s="21">
        <f t="shared" si="2"/>
        <v>85000</v>
      </c>
      <c r="E39" s="21">
        <f t="shared" si="2"/>
        <v>109591.97</v>
      </c>
      <c r="F39" s="22">
        <f t="shared" si="0"/>
        <v>128.9317294117647</v>
      </c>
      <c r="G39" s="44">
        <f t="shared" si="1"/>
        <v>32.23293235294118</v>
      </c>
    </row>
    <row r="40" spans="1:7" ht="22.5">
      <c r="A40" s="43" t="s">
        <v>249</v>
      </c>
      <c r="B40" s="9" t="s">
        <v>250</v>
      </c>
      <c r="C40" s="21">
        <v>340000</v>
      </c>
      <c r="D40" s="59">
        <v>85000</v>
      </c>
      <c r="E40" s="21">
        <v>109591.97</v>
      </c>
      <c r="F40" s="22">
        <f t="shared" si="0"/>
        <v>128.9317294117647</v>
      </c>
      <c r="G40" s="44">
        <f t="shared" si="1"/>
        <v>32.23293235294118</v>
      </c>
    </row>
    <row r="41" spans="1:7" ht="22.5">
      <c r="A41" s="45" t="s">
        <v>251</v>
      </c>
      <c r="B41" s="23" t="s">
        <v>252</v>
      </c>
      <c r="C41" s="24">
        <f>C42</f>
        <v>900</v>
      </c>
      <c r="D41" s="24">
        <f aca="true" t="shared" si="3" ref="D41:E43">D42</f>
        <v>250</v>
      </c>
      <c r="E41" s="24" t="str">
        <f t="shared" si="3"/>
        <v>0,00</v>
      </c>
      <c r="F41" s="26">
        <f t="shared" si="0"/>
        <v>0</v>
      </c>
      <c r="G41" s="46">
        <f t="shared" si="1"/>
        <v>0</v>
      </c>
    </row>
    <row r="42" spans="1:7" ht="22.5">
      <c r="A42" s="43" t="s">
        <v>253</v>
      </c>
      <c r="B42" s="9" t="s">
        <v>254</v>
      </c>
      <c r="C42" s="21">
        <f>C43</f>
        <v>900</v>
      </c>
      <c r="D42" s="21">
        <f t="shared" si="3"/>
        <v>250</v>
      </c>
      <c r="E42" s="21" t="str">
        <f t="shared" si="3"/>
        <v>0,00</v>
      </c>
      <c r="F42" s="22">
        <f t="shared" si="0"/>
        <v>0</v>
      </c>
      <c r="G42" s="44">
        <f t="shared" si="1"/>
        <v>0</v>
      </c>
    </row>
    <row r="43" spans="1:7" ht="22.5">
      <c r="A43" s="43" t="s">
        <v>255</v>
      </c>
      <c r="B43" s="9" t="s">
        <v>256</v>
      </c>
      <c r="C43" s="21">
        <f>C44</f>
        <v>900</v>
      </c>
      <c r="D43" s="21">
        <f t="shared" si="3"/>
        <v>250</v>
      </c>
      <c r="E43" s="21" t="str">
        <f t="shared" si="3"/>
        <v>0,00</v>
      </c>
      <c r="F43" s="22">
        <f t="shared" si="0"/>
        <v>0</v>
      </c>
      <c r="G43" s="44">
        <f t="shared" si="1"/>
        <v>0</v>
      </c>
    </row>
    <row r="44" spans="1:7" ht="22.5">
      <c r="A44" s="43" t="s">
        <v>257</v>
      </c>
      <c r="B44" s="9" t="s">
        <v>258</v>
      </c>
      <c r="C44" s="21">
        <v>900</v>
      </c>
      <c r="D44" s="59">
        <v>250</v>
      </c>
      <c r="E44" s="21" t="s">
        <v>203</v>
      </c>
      <c r="F44" s="22">
        <f t="shared" si="0"/>
        <v>0</v>
      </c>
      <c r="G44" s="44">
        <f t="shared" si="1"/>
        <v>0</v>
      </c>
    </row>
    <row r="45" spans="1:7" ht="22.5">
      <c r="A45" s="45" t="s">
        <v>259</v>
      </c>
      <c r="B45" s="23" t="s">
        <v>260</v>
      </c>
      <c r="C45" s="24">
        <f>C46</f>
        <v>6904000</v>
      </c>
      <c r="D45" s="24">
        <f>D46</f>
        <v>1113000</v>
      </c>
      <c r="E45" s="24">
        <f>E46</f>
        <v>1084473.49</v>
      </c>
      <c r="F45" s="26">
        <f t="shared" si="0"/>
        <v>97.43697124887692</v>
      </c>
      <c r="G45" s="46">
        <f t="shared" si="1"/>
        <v>15.707901071842409</v>
      </c>
    </row>
    <row r="46" spans="1:7" ht="45">
      <c r="A46" s="43" t="s">
        <v>261</v>
      </c>
      <c r="B46" s="9" t="s">
        <v>262</v>
      </c>
      <c r="C46" s="21">
        <f>C47+C50+C52</f>
        <v>6904000</v>
      </c>
      <c r="D46" s="21">
        <f>D47+D50+D52</f>
        <v>1113000</v>
      </c>
      <c r="E46" s="21">
        <f>E47+E50+E52</f>
        <v>1084473.49</v>
      </c>
      <c r="F46" s="22">
        <f t="shared" si="0"/>
        <v>97.43697124887692</v>
      </c>
      <c r="G46" s="44">
        <f t="shared" si="1"/>
        <v>15.707901071842409</v>
      </c>
    </row>
    <row r="47" spans="1:7" ht="33.75">
      <c r="A47" s="43" t="s">
        <v>263</v>
      </c>
      <c r="B47" s="9" t="s">
        <v>264</v>
      </c>
      <c r="C47" s="21">
        <f>C48+C49</f>
        <v>4638000</v>
      </c>
      <c r="D47" s="21">
        <f>D48+D49</f>
        <v>543000</v>
      </c>
      <c r="E47" s="21">
        <f>E48+E49</f>
        <v>650193.24</v>
      </c>
      <c r="F47" s="22">
        <f t="shared" si="0"/>
        <v>119.74092817679558</v>
      </c>
      <c r="G47" s="44">
        <f t="shared" si="1"/>
        <v>14.018827943078913</v>
      </c>
    </row>
    <row r="48" spans="1:7" ht="45">
      <c r="A48" s="43" t="s">
        <v>265</v>
      </c>
      <c r="B48" s="9" t="s">
        <v>266</v>
      </c>
      <c r="C48" s="21">
        <v>3006000</v>
      </c>
      <c r="D48" s="21">
        <v>293000</v>
      </c>
      <c r="E48" s="21">
        <v>474374.72</v>
      </c>
      <c r="F48" s="22">
        <f t="shared" si="0"/>
        <v>161.9026348122867</v>
      </c>
      <c r="G48" s="44">
        <f t="shared" si="1"/>
        <v>15.78092880904857</v>
      </c>
    </row>
    <row r="49" spans="1:7" ht="45">
      <c r="A49" s="43" t="s">
        <v>267</v>
      </c>
      <c r="B49" s="9" t="s">
        <v>268</v>
      </c>
      <c r="C49" s="21">
        <v>1632000</v>
      </c>
      <c r="D49" s="21">
        <v>250000</v>
      </c>
      <c r="E49" s="21">
        <v>175818.52</v>
      </c>
      <c r="F49" s="22">
        <f t="shared" si="0"/>
        <v>70.32740799999999</v>
      </c>
      <c r="G49" s="44">
        <f t="shared" si="1"/>
        <v>10.773193627450981</v>
      </c>
    </row>
    <row r="50" spans="1:7" ht="45">
      <c r="A50" s="43" t="s">
        <v>269</v>
      </c>
      <c r="B50" s="9" t="s">
        <v>270</v>
      </c>
      <c r="C50" s="21">
        <f>C51</f>
        <v>875000</v>
      </c>
      <c r="D50" s="21">
        <f>D51</f>
        <v>220000</v>
      </c>
      <c r="E50" s="21">
        <f>E51</f>
        <v>179547.08</v>
      </c>
      <c r="F50" s="22">
        <f t="shared" si="0"/>
        <v>81.61230909090908</v>
      </c>
      <c r="G50" s="44">
        <f t="shared" si="1"/>
        <v>20.519666285714283</v>
      </c>
    </row>
    <row r="51" spans="1:7" ht="33.75">
      <c r="A51" s="43" t="s">
        <v>271</v>
      </c>
      <c r="B51" s="9" t="s">
        <v>272</v>
      </c>
      <c r="C51" s="21">
        <v>875000</v>
      </c>
      <c r="D51" s="58">
        <v>220000</v>
      </c>
      <c r="E51" s="21">
        <v>179547.08</v>
      </c>
      <c r="F51" s="22">
        <f t="shared" si="0"/>
        <v>81.61230909090908</v>
      </c>
      <c r="G51" s="44">
        <f t="shared" si="1"/>
        <v>20.519666285714283</v>
      </c>
    </row>
    <row r="52" spans="1:7" ht="22.5">
      <c r="A52" s="43" t="s">
        <v>273</v>
      </c>
      <c r="B52" s="9" t="s">
        <v>274</v>
      </c>
      <c r="C52" s="21">
        <f>C53</f>
        <v>1391000</v>
      </c>
      <c r="D52" s="21">
        <f>D53</f>
        <v>350000</v>
      </c>
      <c r="E52" s="21">
        <f>E53</f>
        <v>254733.17</v>
      </c>
      <c r="F52" s="22">
        <f t="shared" si="0"/>
        <v>72.78090571428571</v>
      </c>
      <c r="G52" s="44">
        <f t="shared" si="1"/>
        <v>18.31295255212078</v>
      </c>
    </row>
    <row r="53" spans="1:7" ht="22.5">
      <c r="A53" s="43" t="s">
        <v>275</v>
      </c>
      <c r="B53" s="9" t="s">
        <v>276</v>
      </c>
      <c r="C53" s="21">
        <v>1391000</v>
      </c>
      <c r="D53" s="58">
        <v>350000</v>
      </c>
      <c r="E53" s="21">
        <v>254733.17</v>
      </c>
      <c r="F53" s="22">
        <f t="shared" si="0"/>
        <v>72.78090571428571</v>
      </c>
      <c r="G53" s="44">
        <f t="shared" si="1"/>
        <v>18.31295255212078</v>
      </c>
    </row>
    <row r="54" spans="1:7" ht="22.5">
      <c r="A54" s="45" t="s">
        <v>277</v>
      </c>
      <c r="B54" s="23" t="s">
        <v>278</v>
      </c>
      <c r="C54" s="24">
        <v>67000</v>
      </c>
      <c r="D54" s="24">
        <f>D55</f>
        <v>16750</v>
      </c>
      <c r="E54" s="24">
        <v>10615.54</v>
      </c>
      <c r="F54" s="26">
        <f t="shared" si="0"/>
        <v>63.37635820895523</v>
      </c>
      <c r="G54" s="46">
        <f t="shared" si="1"/>
        <v>15.844089552238808</v>
      </c>
    </row>
    <row r="55" spans="1:7" ht="22.5">
      <c r="A55" s="43" t="s">
        <v>279</v>
      </c>
      <c r="B55" s="9" t="s">
        <v>280</v>
      </c>
      <c r="C55" s="21">
        <v>67000</v>
      </c>
      <c r="D55" s="21">
        <f>D56+D57+D58+D59</f>
        <v>16750</v>
      </c>
      <c r="E55" s="21">
        <v>10615.54</v>
      </c>
      <c r="F55" s="22">
        <f t="shared" si="0"/>
        <v>63.37635820895523</v>
      </c>
      <c r="G55" s="44">
        <f t="shared" si="1"/>
        <v>15.844089552238808</v>
      </c>
    </row>
    <row r="56" spans="1:7" ht="22.5">
      <c r="A56" s="43" t="s">
        <v>281</v>
      </c>
      <c r="B56" s="9" t="s">
        <v>282</v>
      </c>
      <c r="C56" s="21">
        <v>30000</v>
      </c>
      <c r="D56" s="58">
        <v>7500</v>
      </c>
      <c r="E56" s="21">
        <v>4322.46</v>
      </c>
      <c r="F56" s="22">
        <f t="shared" si="0"/>
        <v>57.632799999999996</v>
      </c>
      <c r="G56" s="44">
        <f t="shared" si="1"/>
        <v>14.408199999999999</v>
      </c>
    </row>
    <row r="57" spans="1:7" ht="22.5">
      <c r="A57" s="43" t="s">
        <v>283</v>
      </c>
      <c r="B57" s="9" t="s">
        <v>284</v>
      </c>
      <c r="C57" s="21">
        <v>4000</v>
      </c>
      <c r="D57" s="58">
        <v>1000</v>
      </c>
      <c r="E57" s="21">
        <v>431.94</v>
      </c>
      <c r="F57" s="22">
        <f aca="true" t="shared" si="4" ref="F57:F105">IF(D57=0," ",E57/D57*100)</f>
        <v>43.194</v>
      </c>
      <c r="G57" s="44">
        <f aca="true" t="shared" si="5" ref="G57:G105">IF(C57=0,"",E57/C57*100)</f>
        <v>10.7985</v>
      </c>
    </row>
    <row r="58" spans="1:7" ht="22.5">
      <c r="A58" s="43" t="s">
        <v>285</v>
      </c>
      <c r="B58" s="9" t="s">
        <v>286</v>
      </c>
      <c r="C58" s="21">
        <v>8000</v>
      </c>
      <c r="D58" s="58">
        <v>2000</v>
      </c>
      <c r="E58" s="21">
        <v>913.31</v>
      </c>
      <c r="F58" s="22">
        <f t="shared" si="4"/>
        <v>45.665499999999994</v>
      </c>
      <c r="G58" s="44">
        <f t="shared" si="5"/>
        <v>11.416374999999999</v>
      </c>
    </row>
    <row r="59" spans="1:7" ht="22.5">
      <c r="A59" s="43" t="s">
        <v>287</v>
      </c>
      <c r="B59" s="9" t="s">
        <v>288</v>
      </c>
      <c r="C59" s="21">
        <v>25000</v>
      </c>
      <c r="D59" s="59">
        <v>6250</v>
      </c>
      <c r="E59" s="21">
        <v>4947.83</v>
      </c>
      <c r="F59" s="22">
        <f t="shared" si="4"/>
        <v>79.16528</v>
      </c>
      <c r="G59" s="44">
        <f t="shared" si="5"/>
        <v>19.79132</v>
      </c>
    </row>
    <row r="60" spans="1:7" ht="22.5">
      <c r="A60" s="45" t="s">
        <v>289</v>
      </c>
      <c r="B60" s="23" t="s">
        <v>290</v>
      </c>
      <c r="C60" s="24">
        <f>C61+C64</f>
        <v>5700000</v>
      </c>
      <c r="D60" s="24">
        <f>D61+D64</f>
        <v>1430000</v>
      </c>
      <c r="E60" s="24">
        <f>E61+E64</f>
        <v>1767404.91</v>
      </c>
      <c r="F60" s="26">
        <f t="shared" si="4"/>
        <v>123.59474895104894</v>
      </c>
      <c r="G60" s="46">
        <f t="shared" si="5"/>
        <v>31.007103684210524</v>
      </c>
    </row>
    <row r="61" spans="1:7" ht="22.5">
      <c r="A61" s="43" t="s">
        <v>291</v>
      </c>
      <c r="B61" s="9" t="s">
        <v>292</v>
      </c>
      <c r="C61" s="21">
        <f aca="true" t="shared" si="6" ref="C61:E62">C62</f>
        <v>5700000</v>
      </c>
      <c r="D61" s="21">
        <f t="shared" si="6"/>
        <v>1430000</v>
      </c>
      <c r="E61" s="21">
        <f t="shared" si="6"/>
        <v>1741111.51</v>
      </c>
      <c r="F61" s="22">
        <f t="shared" si="4"/>
        <v>121.75604965034965</v>
      </c>
      <c r="G61" s="44">
        <f t="shared" si="5"/>
        <v>30.545815964912283</v>
      </c>
    </row>
    <row r="62" spans="1:7" ht="22.5">
      <c r="A62" s="43" t="s">
        <v>293</v>
      </c>
      <c r="B62" s="9" t="s">
        <v>294</v>
      </c>
      <c r="C62" s="21">
        <f t="shared" si="6"/>
        <v>5700000</v>
      </c>
      <c r="D62" s="21">
        <f t="shared" si="6"/>
        <v>1430000</v>
      </c>
      <c r="E62" s="21">
        <f t="shared" si="6"/>
        <v>1741111.51</v>
      </c>
      <c r="F62" s="22">
        <f t="shared" si="4"/>
        <v>121.75604965034965</v>
      </c>
      <c r="G62" s="44">
        <f t="shared" si="5"/>
        <v>30.545815964912283</v>
      </c>
    </row>
    <row r="63" spans="1:7" ht="22.5">
      <c r="A63" s="43" t="s">
        <v>295</v>
      </c>
      <c r="B63" s="9" t="s">
        <v>296</v>
      </c>
      <c r="C63" s="21">
        <v>5700000</v>
      </c>
      <c r="D63" s="58">
        <v>1430000</v>
      </c>
      <c r="E63" s="21">
        <v>1741111.51</v>
      </c>
      <c r="F63" s="22">
        <f t="shared" si="4"/>
        <v>121.75604965034965</v>
      </c>
      <c r="G63" s="44">
        <f t="shared" si="5"/>
        <v>30.545815964912283</v>
      </c>
    </row>
    <row r="64" spans="1:7" ht="22.5">
      <c r="A64" s="43" t="s">
        <v>297</v>
      </c>
      <c r="B64" s="9" t="s">
        <v>298</v>
      </c>
      <c r="C64" s="21">
        <f aca="true" t="shared" si="7" ref="C64:E65">C65</f>
        <v>0</v>
      </c>
      <c r="D64" s="21">
        <f t="shared" si="7"/>
        <v>0</v>
      </c>
      <c r="E64" s="21">
        <f t="shared" si="7"/>
        <v>26293.4</v>
      </c>
      <c r="F64" s="22" t="str">
        <f t="shared" si="4"/>
        <v> </v>
      </c>
      <c r="G64" s="44">
        <f t="shared" si="5"/>
      </c>
    </row>
    <row r="65" spans="1:7" ht="22.5">
      <c r="A65" s="43" t="s">
        <v>299</v>
      </c>
      <c r="B65" s="9" t="s">
        <v>300</v>
      </c>
      <c r="C65" s="21">
        <f t="shared" si="7"/>
        <v>0</v>
      </c>
      <c r="D65" s="21">
        <f t="shared" si="7"/>
        <v>0</v>
      </c>
      <c r="E65" s="21">
        <f t="shared" si="7"/>
        <v>26293.4</v>
      </c>
      <c r="F65" s="22" t="str">
        <f t="shared" si="4"/>
        <v> </v>
      </c>
      <c r="G65" s="44">
        <f t="shared" si="5"/>
      </c>
    </row>
    <row r="66" spans="1:7" ht="22.5">
      <c r="A66" s="43" t="s">
        <v>301</v>
      </c>
      <c r="B66" s="9" t="s">
        <v>302</v>
      </c>
      <c r="C66" s="21">
        <v>0</v>
      </c>
      <c r="D66" s="21"/>
      <c r="E66" s="21">
        <v>26293.4</v>
      </c>
      <c r="F66" s="22" t="str">
        <f t="shared" si="4"/>
        <v> </v>
      </c>
      <c r="G66" s="44">
        <f t="shared" si="5"/>
      </c>
    </row>
    <row r="67" spans="1:7" ht="22.5">
      <c r="A67" s="45" t="s">
        <v>303</v>
      </c>
      <c r="B67" s="23" t="s">
        <v>304</v>
      </c>
      <c r="C67" s="24">
        <f aca="true" t="shared" si="8" ref="C67:E68">C68</f>
        <v>100000</v>
      </c>
      <c r="D67" s="24">
        <f t="shared" si="8"/>
        <v>25000</v>
      </c>
      <c r="E67" s="24">
        <f t="shared" si="8"/>
        <v>0</v>
      </c>
      <c r="F67" s="26">
        <f t="shared" si="4"/>
        <v>0</v>
      </c>
      <c r="G67" s="46">
        <f t="shared" si="5"/>
        <v>0</v>
      </c>
    </row>
    <row r="68" spans="1:7" ht="33.75">
      <c r="A68" s="43" t="s">
        <v>305</v>
      </c>
      <c r="B68" s="9" t="s">
        <v>306</v>
      </c>
      <c r="C68" s="21">
        <f t="shared" si="8"/>
        <v>100000</v>
      </c>
      <c r="D68" s="21">
        <f t="shared" si="8"/>
        <v>25000</v>
      </c>
      <c r="E68" s="21">
        <f t="shared" si="8"/>
        <v>0</v>
      </c>
      <c r="F68" s="22">
        <f t="shared" si="4"/>
        <v>0</v>
      </c>
      <c r="G68" s="44">
        <f t="shared" si="5"/>
        <v>0</v>
      </c>
    </row>
    <row r="69" spans="1:7" ht="22.5">
      <c r="A69" s="43" t="s">
        <v>307</v>
      </c>
      <c r="B69" s="9" t="s">
        <v>308</v>
      </c>
      <c r="C69" s="21">
        <f>C70+C71</f>
        <v>100000</v>
      </c>
      <c r="D69" s="21">
        <f>D70+D71</f>
        <v>25000</v>
      </c>
      <c r="E69" s="21">
        <f>E70+E71</f>
        <v>0</v>
      </c>
      <c r="F69" s="22">
        <f t="shared" si="4"/>
        <v>0</v>
      </c>
      <c r="G69" s="44">
        <f t="shared" si="5"/>
        <v>0</v>
      </c>
    </row>
    <row r="70" spans="1:7" ht="22.5">
      <c r="A70" s="43" t="s">
        <v>309</v>
      </c>
      <c r="B70" s="9" t="s">
        <v>310</v>
      </c>
      <c r="C70" s="21">
        <v>40000</v>
      </c>
      <c r="D70" s="58">
        <v>10000</v>
      </c>
      <c r="E70" s="21">
        <v>0</v>
      </c>
      <c r="F70" s="22">
        <f t="shared" si="4"/>
        <v>0</v>
      </c>
      <c r="G70" s="44">
        <f t="shared" si="5"/>
        <v>0</v>
      </c>
    </row>
    <row r="71" spans="1:7" ht="23.25" customHeight="1" thickBot="1">
      <c r="A71" s="43" t="s">
        <v>311</v>
      </c>
      <c r="B71" s="9" t="s">
        <v>312</v>
      </c>
      <c r="C71" s="21">
        <v>60000</v>
      </c>
      <c r="D71" s="60">
        <v>15000</v>
      </c>
      <c r="E71" s="21">
        <v>0</v>
      </c>
      <c r="F71" s="22">
        <f t="shared" si="4"/>
        <v>0</v>
      </c>
      <c r="G71" s="44">
        <f t="shared" si="5"/>
        <v>0</v>
      </c>
    </row>
    <row r="72" spans="1:7" ht="22.5">
      <c r="A72" s="45" t="s">
        <v>313</v>
      </c>
      <c r="B72" s="23" t="s">
        <v>314</v>
      </c>
      <c r="C72" s="24">
        <f>C73+C76</f>
        <v>563000</v>
      </c>
      <c r="D72" s="24">
        <f>D73+D76</f>
        <v>140750</v>
      </c>
      <c r="E72" s="24">
        <f>E73+E76</f>
        <v>70248.55</v>
      </c>
      <c r="F72" s="26">
        <f t="shared" si="4"/>
        <v>49.910159857904084</v>
      </c>
      <c r="G72" s="46">
        <f t="shared" si="5"/>
        <v>12.477539964476021</v>
      </c>
    </row>
    <row r="73" spans="1:7" ht="22.5">
      <c r="A73" s="43" t="s">
        <v>315</v>
      </c>
      <c r="B73" s="9" t="s">
        <v>316</v>
      </c>
      <c r="C73" s="21">
        <f>C74+C75</f>
        <v>40000</v>
      </c>
      <c r="D73" s="21">
        <f>D74+D75</f>
        <v>10000</v>
      </c>
      <c r="E73" s="21">
        <f>E74+E75</f>
        <v>3200</v>
      </c>
      <c r="F73" s="22">
        <f t="shared" si="4"/>
        <v>32</v>
      </c>
      <c r="G73" s="44">
        <f t="shared" si="5"/>
        <v>8</v>
      </c>
    </row>
    <row r="74" spans="1:7" ht="45">
      <c r="A74" s="43" t="s">
        <v>317</v>
      </c>
      <c r="B74" s="9" t="s">
        <v>318</v>
      </c>
      <c r="C74" s="21">
        <v>38000</v>
      </c>
      <c r="D74" s="58">
        <v>9500</v>
      </c>
      <c r="E74" s="21">
        <v>200</v>
      </c>
      <c r="F74" s="22">
        <f t="shared" si="4"/>
        <v>2.1052631578947367</v>
      </c>
      <c r="G74" s="44">
        <f t="shared" si="5"/>
        <v>0.5263157894736842</v>
      </c>
    </row>
    <row r="75" spans="1:7" ht="33.75">
      <c r="A75" s="43" t="s">
        <v>319</v>
      </c>
      <c r="B75" s="9" t="s">
        <v>320</v>
      </c>
      <c r="C75" s="21">
        <v>2000</v>
      </c>
      <c r="D75" s="61">
        <v>500</v>
      </c>
      <c r="E75" s="21">
        <v>3000</v>
      </c>
      <c r="F75" s="22">
        <f t="shared" si="4"/>
        <v>600</v>
      </c>
      <c r="G75" s="44">
        <f t="shared" si="5"/>
        <v>150</v>
      </c>
    </row>
    <row r="76" spans="1:7" ht="22.5">
      <c r="A76" s="43" t="s">
        <v>321</v>
      </c>
      <c r="B76" s="9" t="s">
        <v>322</v>
      </c>
      <c r="C76" s="21">
        <f>C77</f>
        <v>523000</v>
      </c>
      <c r="D76" s="21">
        <f>D77</f>
        <v>130750</v>
      </c>
      <c r="E76" s="21">
        <f>E77</f>
        <v>67048.55</v>
      </c>
      <c r="F76" s="22">
        <f t="shared" si="4"/>
        <v>51.27996175908221</v>
      </c>
      <c r="G76" s="44">
        <f t="shared" si="5"/>
        <v>12.819990439770553</v>
      </c>
    </row>
    <row r="77" spans="1:7" ht="22.5">
      <c r="A77" s="43" t="s">
        <v>323</v>
      </c>
      <c r="B77" s="9" t="s">
        <v>324</v>
      </c>
      <c r="C77" s="21">
        <v>523000</v>
      </c>
      <c r="D77" s="59">
        <v>130750</v>
      </c>
      <c r="E77" s="21">
        <v>67048.55</v>
      </c>
      <c r="F77" s="22">
        <f t="shared" si="4"/>
        <v>51.27996175908221</v>
      </c>
      <c r="G77" s="44">
        <f t="shared" si="5"/>
        <v>12.819990439770553</v>
      </c>
    </row>
    <row r="78" spans="1:8" ht="22.5">
      <c r="A78" s="45" t="s">
        <v>325</v>
      </c>
      <c r="B78" s="23" t="s">
        <v>326</v>
      </c>
      <c r="C78" s="24">
        <f>C80+C85+C90+C105+C108</f>
        <v>94025240</v>
      </c>
      <c r="D78" s="24">
        <f>D80+D85+D90+D105+D108</f>
        <v>39504207</v>
      </c>
      <c r="E78" s="24">
        <f>E80+E85+E90+E105+E108</f>
        <v>36521845</v>
      </c>
      <c r="F78" s="26">
        <f>IF(D78=0," ",E78/D78*100)</f>
        <v>92.45052052304202</v>
      </c>
      <c r="G78" s="46">
        <f t="shared" si="5"/>
        <v>38.84259694524577</v>
      </c>
      <c r="H78" s="352"/>
    </row>
    <row r="79" spans="1:7" ht="22.5">
      <c r="A79" s="43" t="s">
        <v>327</v>
      </c>
      <c r="B79" s="9" t="s">
        <v>328</v>
      </c>
      <c r="C79" s="21">
        <f>C78-C105-C108</f>
        <v>91573440</v>
      </c>
      <c r="D79" s="21">
        <f>D78-D105-D108</f>
        <v>37052407</v>
      </c>
      <c r="E79" s="21">
        <f>E78-E105-E108</f>
        <v>37051080</v>
      </c>
      <c r="F79" s="22">
        <f t="shared" si="4"/>
        <v>99.99641858624732</v>
      </c>
      <c r="G79" s="44">
        <f t="shared" si="5"/>
        <v>40.46050907337324</v>
      </c>
    </row>
    <row r="80" spans="1:7" ht="22.5">
      <c r="A80" s="45" t="s">
        <v>329</v>
      </c>
      <c r="B80" s="23" t="s">
        <v>330</v>
      </c>
      <c r="C80" s="24">
        <f>C81+C83</f>
        <v>36039000</v>
      </c>
      <c r="D80" s="24">
        <f>D81+D83</f>
        <v>16045000</v>
      </c>
      <c r="E80" s="24">
        <f>E81+E83</f>
        <v>16045000</v>
      </c>
      <c r="F80" s="26">
        <f t="shared" si="4"/>
        <v>100</v>
      </c>
      <c r="G80" s="46">
        <f t="shared" si="5"/>
        <v>44.52121313022004</v>
      </c>
    </row>
    <row r="81" spans="1:7" ht="22.5">
      <c r="A81" s="43" t="s">
        <v>331</v>
      </c>
      <c r="B81" s="9" t="s">
        <v>332</v>
      </c>
      <c r="C81" s="21">
        <f>C82</f>
        <v>29059000</v>
      </c>
      <c r="D81" s="21">
        <f>D82</f>
        <v>9065000</v>
      </c>
      <c r="E81" s="21">
        <f>E82</f>
        <v>9065000</v>
      </c>
      <c r="F81" s="22">
        <f t="shared" si="4"/>
        <v>100</v>
      </c>
      <c r="G81" s="44">
        <f t="shared" si="5"/>
        <v>31.195154685295435</v>
      </c>
    </row>
    <row r="82" spans="1:7" ht="22.5">
      <c r="A82" s="43" t="s">
        <v>333</v>
      </c>
      <c r="B82" s="9" t="s">
        <v>334</v>
      </c>
      <c r="C82" s="21">
        <v>29059000</v>
      </c>
      <c r="D82" s="21">
        <v>9065000</v>
      </c>
      <c r="E82" s="21">
        <v>9065000</v>
      </c>
      <c r="F82" s="22">
        <f t="shared" si="4"/>
        <v>100</v>
      </c>
      <c r="G82" s="44">
        <f t="shared" si="5"/>
        <v>31.195154685295435</v>
      </c>
    </row>
    <row r="83" spans="1:7" ht="22.5">
      <c r="A83" s="43" t="s">
        <v>335</v>
      </c>
      <c r="B83" s="9" t="s">
        <v>336</v>
      </c>
      <c r="C83" s="21">
        <f>C84</f>
        <v>6980000</v>
      </c>
      <c r="D83" s="21">
        <f>D84</f>
        <v>6980000</v>
      </c>
      <c r="E83" s="21">
        <f>E84</f>
        <v>6980000</v>
      </c>
      <c r="F83" s="22">
        <f t="shared" si="4"/>
        <v>100</v>
      </c>
      <c r="G83" s="44">
        <f t="shared" si="5"/>
        <v>100</v>
      </c>
    </row>
    <row r="84" spans="1:7" ht="22.5">
      <c r="A84" s="43" t="s">
        <v>337</v>
      </c>
      <c r="B84" s="9" t="s">
        <v>338</v>
      </c>
      <c r="C84" s="21">
        <v>6980000</v>
      </c>
      <c r="D84" s="21">
        <v>6980000</v>
      </c>
      <c r="E84" s="21">
        <v>6980000</v>
      </c>
      <c r="F84" s="22">
        <f t="shared" si="4"/>
        <v>100</v>
      </c>
      <c r="G84" s="44">
        <f t="shared" si="5"/>
        <v>100</v>
      </c>
    </row>
    <row r="85" spans="1:7" ht="22.5">
      <c r="A85" s="45" t="s">
        <v>339</v>
      </c>
      <c r="B85" s="23" t="s">
        <v>340</v>
      </c>
      <c r="C85" s="24">
        <f>C86+C88</f>
        <v>2018200</v>
      </c>
      <c r="D85" s="24">
        <f>D86+D88</f>
        <v>784917</v>
      </c>
      <c r="E85" s="24">
        <f>E86+E88</f>
        <v>784917</v>
      </c>
      <c r="F85" s="26">
        <f t="shared" si="4"/>
        <v>100</v>
      </c>
      <c r="G85" s="46">
        <f t="shared" si="5"/>
        <v>38.89193340600535</v>
      </c>
    </row>
    <row r="86" spans="1:7" ht="22.5">
      <c r="A86" s="43" t="s">
        <v>341</v>
      </c>
      <c r="B86" s="9" t="s">
        <v>342</v>
      </c>
      <c r="C86" s="21">
        <f>C87</f>
        <v>481500</v>
      </c>
      <c r="D86" s="21">
        <f>D87</f>
        <v>0</v>
      </c>
      <c r="E86" s="21">
        <f>E87</f>
        <v>0</v>
      </c>
      <c r="F86" s="22" t="str">
        <f t="shared" si="4"/>
        <v> </v>
      </c>
      <c r="G86" s="44">
        <f t="shared" si="5"/>
        <v>0</v>
      </c>
    </row>
    <row r="87" spans="1:7" ht="47.25" customHeight="1">
      <c r="A87" s="43" t="s">
        <v>164</v>
      </c>
      <c r="B87" s="9" t="s">
        <v>343</v>
      </c>
      <c r="C87" s="21">
        <v>481500</v>
      </c>
      <c r="D87" s="21"/>
      <c r="E87" s="21"/>
      <c r="F87" s="22" t="str">
        <f t="shared" si="4"/>
        <v> </v>
      </c>
      <c r="G87" s="44">
        <f t="shared" si="5"/>
        <v>0</v>
      </c>
    </row>
    <row r="88" spans="1:7" ht="22.5">
      <c r="A88" s="43" t="s">
        <v>344</v>
      </c>
      <c r="B88" s="9" t="s">
        <v>345</v>
      </c>
      <c r="C88" s="21">
        <f>C89</f>
        <v>1536700</v>
      </c>
      <c r="D88" s="21">
        <f>D89</f>
        <v>784917</v>
      </c>
      <c r="E88" s="21">
        <f>E89</f>
        <v>784917</v>
      </c>
      <c r="F88" s="22">
        <f t="shared" si="4"/>
        <v>100</v>
      </c>
      <c r="G88" s="44">
        <f t="shared" si="5"/>
        <v>51.07808941237717</v>
      </c>
    </row>
    <row r="89" spans="1:7" ht="22.5">
      <c r="A89" s="47" t="s">
        <v>165</v>
      </c>
      <c r="B89" s="30" t="s">
        <v>346</v>
      </c>
      <c r="C89" s="21">
        <v>1536700</v>
      </c>
      <c r="D89" s="21">
        <f>300000+307340+177577</f>
        <v>784917</v>
      </c>
      <c r="E89" s="21">
        <v>784917</v>
      </c>
      <c r="F89" s="22">
        <f>IF(D89=0," ",E89/D89*100)</f>
        <v>100</v>
      </c>
      <c r="G89" s="44">
        <f>IF(C89=0,"",E89/C89*100)</f>
        <v>51.07808941237717</v>
      </c>
    </row>
    <row r="90" spans="1:7" ht="22.5">
      <c r="A90" s="45" t="s">
        <v>347</v>
      </c>
      <c r="B90" s="23" t="s">
        <v>348</v>
      </c>
      <c r="C90" s="24">
        <f>C91+C103</f>
        <v>53516240</v>
      </c>
      <c r="D90" s="24">
        <f>D91+D103</f>
        <v>20222490</v>
      </c>
      <c r="E90" s="24">
        <f>E91+E103</f>
        <v>20221163</v>
      </c>
      <c r="F90" s="26">
        <f t="shared" si="4"/>
        <v>99.99343799898034</v>
      </c>
      <c r="G90" s="46">
        <f t="shared" si="5"/>
        <v>37.78509663608654</v>
      </c>
    </row>
    <row r="91" spans="1:7" ht="22.5">
      <c r="A91" s="43" t="s">
        <v>349</v>
      </c>
      <c r="B91" s="9" t="s">
        <v>350</v>
      </c>
      <c r="C91" s="21">
        <f>C92+C95+C96+C97+C98+C99+C100+C101+C102</f>
        <v>53419240</v>
      </c>
      <c r="D91" s="21">
        <f>D92+D95+D96+D97+D98+D99+D100+D101+D102</f>
        <v>20222490</v>
      </c>
      <c r="E91" s="21">
        <f>E92+E95+E96+E97+E98+E99+E100+E101+E102</f>
        <v>20221163</v>
      </c>
      <c r="F91" s="22">
        <f>IF(D91=0," ",E91/D91*100)</f>
        <v>99.99343799898034</v>
      </c>
      <c r="G91" s="44">
        <f t="shared" si="5"/>
        <v>37.85370776521717</v>
      </c>
    </row>
    <row r="92" spans="1:7" ht="22.5">
      <c r="A92" s="43" t="s">
        <v>166</v>
      </c>
      <c r="B92" s="355" t="s">
        <v>351</v>
      </c>
      <c r="C92" s="21">
        <f>C93+C94</f>
        <v>1514000</v>
      </c>
      <c r="D92" s="21">
        <f>D93+D94</f>
        <v>373827</v>
      </c>
      <c r="E92" s="21">
        <f>E93+E94</f>
        <v>373500</v>
      </c>
      <c r="F92" s="22">
        <f>IF(D92=0," ",E92/D92*100)</f>
        <v>99.91252638252453</v>
      </c>
      <c r="G92" s="44">
        <f>IF(C92=0,"",E92/C92*100)</f>
        <v>24.669749009247028</v>
      </c>
    </row>
    <row r="93" spans="1:7" ht="12.75">
      <c r="A93" s="48" t="s">
        <v>167</v>
      </c>
      <c r="B93" s="356"/>
      <c r="C93" s="31">
        <v>1494000</v>
      </c>
      <c r="D93" s="21">
        <v>373827</v>
      </c>
      <c r="E93" s="21">
        <v>373500</v>
      </c>
      <c r="F93" s="22">
        <f>IF(D93=0," ",E93/D93*100)</f>
        <v>99.91252638252453</v>
      </c>
      <c r="G93" s="44">
        <f>IF(C93=0,"",E93/C93*100)</f>
        <v>25</v>
      </c>
    </row>
    <row r="94" spans="1:7" ht="12.75">
      <c r="A94" s="48" t="s">
        <v>168</v>
      </c>
      <c r="B94" s="357"/>
      <c r="C94" s="31">
        <v>20000</v>
      </c>
      <c r="D94" s="21"/>
      <c r="E94" s="21"/>
      <c r="F94" s="22" t="str">
        <f>IF(D94=0," ",E94/D94*100)</f>
        <v> </v>
      </c>
      <c r="G94" s="44">
        <f>IF(C94=0,"",E94/C94*100)</f>
        <v>0</v>
      </c>
    </row>
    <row r="95" spans="1:7" ht="22.5">
      <c r="A95" s="43" t="s">
        <v>169</v>
      </c>
      <c r="B95" s="9" t="s">
        <v>351</v>
      </c>
      <c r="C95" s="21">
        <v>40733900</v>
      </c>
      <c r="D95" s="21">
        <f>14864466+1115000</f>
        <v>15979466</v>
      </c>
      <c r="E95" s="21">
        <v>15979466</v>
      </c>
      <c r="F95" s="22">
        <f aca="true" t="shared" si="9" ref="F95:F104">IF(D95=0," ",E95/D95*100)</f>
        <v>100</v>
      </c>
      <c r="G95" s="44">
        <f aca="true" t="shared" si="10" ref="G95:G104">IF(C95=0,"",E95/C95*100)</f>
        <v>39.228912527403466</v>
      </c>
    </row>
    <row r="96" spans="1:7" ht="33.75">
      <c r="A96" s="43" t="s">
        <v>176</v>
      </c>
      <c r="B96" s="9" t="s">
        <v>351</v>
      </c>
      <c r="C96" s="21">
        <v>9536800</v>
      </c>
      <c r="D96" s="21">
        <f>3127587+346710</f>
        <v>3474297</v>
      </c>
      <c r="E96" s="21">
        <v>3474297</v>
      </c>
      <c r="F96" s="22">
        <f t="shared" si="9"/>
        <v>100</v>
      </c>
      <c r="G96" s="44">
        <f t="shared" si="10"/>
        <v>36.43042739703045</v>
      </c>
    </row>
    <row r="97" spans="1:7" ht="18" customHeight="1">
      <c r="A97" s="43" t="s">
        <v>170</v>
      </c>
      <c r="B97" s="9" t="s">
        <v>351</v>
      </c>
      <c r="C97" s="21">
        <v>1056300</v>
      </c>
      <c r="D97" s="21">
        <v>264075</v>
      </c>
      <c r="E97" s="21">
        <v>264075</v>
      </c>
      <c r="F97" s="22">
        <f t="shared" si="9"/>
        <v>100</v>
      </c>
      <c r="G97" s="44">
        <f t="shared" si="10"/>
        <v>25</v>
      </c>
    </row>
    <row r="98" spans="1:7" ht="22.5">
      <c r="A98" s="43" t="s">
        <v>171</v>
      </c>
      <c r="B98" s="9" t="s">
        <v>351</v>
      </c>
      <c r="C98" s="21">
        <v>218800</v>
      </c>
      <c r="D98" s="21">
        <v>54700</v>
      </c>
      <c r="E98" s="21">
        <v>54700</v>
      </c>
      <c r="F98" s="22">
        <f t="shared" si="9"/>
        <v>100</v>
      </c>
      <c r="G98" s="44">
        <f t="shared" si="10"/>
        <v>25</v>
      </c>
    </row>
    <row r="99" spans="1:7" ht="45">
      <c r="A99" s="43" t="s">
        <v>172</v>
      </c>
      <c r="B99" s="9" t="s">
        <v>351</v>
      </c>
      <c r="C99" s="21">
        <v>214200</v>
      </c>
      <c r="D99" s="21">
        <v>53500</v>
      </c>
      <c r="E99" s="21">
        <v>53500</v>
      </c>
      <c r="F99" s="22">
        <f t="shared" si="9"/>
        <v>100</v>
      </c>
      <c r="G99" s="44">
        <f t="shared" si="10"/>
        <v>24.976657329598506</v>
      </c>
    </row>
    <row r="100" spans="1:7" ht="45">
      <c r="A100" s="43" t="s">
        <v>173</v>
      </c>
      <c r="B100" s="9" t="s">
        <v>351</v>
      </c>
      <c r="C100" s="21">
        <v>35900</v>
      </c>
      <c r="D100" s="21">
        <v>8975</v>
      </c>
      <c r="E100" s="21">
        <v>8975</v>
      </c>
      <c r="F100" s="22">
        <f t="shared" si="9"/>
        <v>100</v>
      </c>
      <c r="G100" s="44">
        <f t="shared" si="10"/>
        <v>25</v>
      </c>
    </row>
    <row r="101" spans="1:7" ht="45">
      <c r="A101" s="43" t="s">
        <v>174</v>
      </c>
      <c r="B101" s="9" t="s">
        <v>351</v>
      </c>
      <c r="C101" s="21">
        <v>50600</v>
      </c>
      <c r="D101" s="21">
        <v>13650</v>
      </c>
      <c r="E101" s="21">
        <v>12650</v>
      </c>
      <c r="F101" s="22">
        <f t="shared" si="9"/>
        <v>92.67399267399267</v>
      </c>
      <c r="G101" s="44">
        <f t="shared" si="10"/>
        <v>25</v>
      </c>
    </row>
    <row r="102" spans="1:7" ht="56.25">
      <c r="A102" s="43" t="s">
        <v>175</v>
      </c>
      <c r="B102" s="9" t="s">
        <v>351</v>
      </c>
      <c r="C102" s="21">
        <v>58740</v>
      </c>
      <c r="D102" s="21"/>
      <c r="E102" s="21"/>
      <c r="F102" s="22" t="str">
        <f t="shared" si="9"/>
        <v> </v>
      </c>
      <c r="G102" s="44">
        <f t="shared" si="10"/>
        <v>0</v>
      </c>
    </row>
    <row r="103" spans="1:7" ht="33.75">
      <c r="A103" s="43" t="s">
        <v>352</v>
      </c>
      <c r="B103" s="9" t="s">
        <v>353</v>
      </c>
      <c r="C103" s="21">
        <f>C104</f>
        <v>97000</v>
      </c>
      <c r="D103" s="21">
        <f>D104</f>
        <v>0</v>
      </c>
      <c r="E103" s="21">
        <f>E104</f>
        <v>0</v>
      </c>
      <c r="F103" s="22" t="str">
        <f t="shared" si="9"/>
        <v> </v>
      </c>
      <c r="G103" s="44">
        <f t="shared" si="10"/>
        <v>0</v>
      </c>
    </row>
    <row r="104" spans="1:7" ht="33.75">
      <c r="A104" s="43" t="s">
        <v>354</v>
      </c>
      <c r="B104" s="9" t="s">
        <v>355</v>
      </c>
      <c r="C104" s="21">
        <v>97000</v>
      </c>
      <c r="D104" s="21"/>
      <c r="E104" s="21">
        <v>0</v>
      </c>
      <c r="F104" s="22" t="str">
        <f t="shared" si="9"/>
        <v> </v>
      </c>
      <c r="G104" s="44">
        <f t="shared" si="10"/>
        <v>0</v>
      </c>
    </row>
    <row r="105" spans="1:7" ht="22.5">
      <c r="A105" s="45" t="s">
        <v>357</v>
      </c>
      <c r="B105" s="23" t="s">
        <v>358</v>
      </c>
      <c r="C105" s="24">
        <f aca="true" t="shared" si="11" ref="C105:E106">C106</f>
        <v>2451800</v>
      </c>
      <c r="D105" s="24">
        <f t="shared" si="11"/>
        <v>2451800</v>
      </c>
      <c r="E105" s="24">
        <f t="shared" si="11"/>
        <v>0</v>
      </c>
      <c r="F105" s="26">
        <f t="shared" si="4"/>
        <v>0</v>
      </c>
      <c r="G105" s="46">
        <f t="shared" si="5"/>
        <v>0</v>
      </c>
    </row>
    <row r="106" spans="1:7" ht="15.75" customHeight="1">
      <c r="A106" s="43" t="s">
        <v>359</v>
      </c>
      <c r="B106" s="9" t="s">
        <v>360</v>
      </c>
      <c r="C106" s="21">
        <f t="shared" si="11"/>
        <v>2451800</v>
      </c>
      <c r="D106" s="21">
        <f t="shared" si="11"/>
        <v>2451800</v>
      </c>
      <c r="E106" s="21">
        <f t="shared" si="11"/>
        <v>0</v>
      </c>
      <c r="F106" s="22">
        <f>IF(D106=0," ",E106/D106*100)</f>
        <v>0</v>
      </c>
      <c r="G106" s="44">
        <f>IF(C106=0,"",E106/C106*100)</f>
        <v>0</v>
      </c>
    </row>
    <row r="107" spans="1:7" ht="15.75" customHeight="1">
      <c r="A107" s="43" t="s">
        <v>359</v>
      </c>
      <c r="B107" s="9" t="s">
        <v>361</v>
      </c>
      <c r="C107" s="21">
        <v>2451800</v>
      </c>
      <c r="D107" s="21">
        <v>2451800</v>
      </c>
      <c r="E107" s="21"/>
      <c r="F107" s="22">
        <f>IF(D107=0," ",E107/D107*100)</f>
        <v>0</v>
      </c>
      <c r="G107" s="44">
        <f>IF(C107=0,"",E107/C107*100)</f>
        <v>0</v>
      </c>
    </row>
    <row r="108" spans="1:7" ht="22.5">
      <c r="A108" s="45" t="s">
        <v>362</v>
      </c>
      <c r="B108" s="23" t="s">
        <v>363</v>
      </c>
      <c r="C108" s="24" t="str">
        <f>C109</f>
        <v>0,00</v>
      </c>
      <c r="D108" s="24">
        <f>D109</f>
        <v>0</v>
      </c>
      <c r="E108" s="24">
        <f>E109</f>
        <v>-529235</v>
      </c>
      <c r="F108" s="26" t="str">
        <f>IF(D108=0," ",E108/D108*100)</f>
        <v> </v>
      </c>
      <c r="G108" s="46" t="e">
        <f>IF(C108=0,"",E108/C108*100)</f>
        <v>#DIV/0!</v>
      </c>
    </row>
    <row r="109" spans="1:7" ht="25.5" customHeight="1" thickBot="1">
      <c r="A109" s="49" t="s">
        <v>364</v>
      </c>
      <c r="B109" s="50" t="s">
        <v>365</v>
      </c>
      <c r="C109" s="51" t="s">
        <v>203</v>
      </c>
      <c r="D109" s="51"/>
      <c r="E109" s="51">
        <v>-529235</v>
      </c>
      <c r="F109" s="52"/>
      <c r="G109" s="53"/>
    </row>
    <row r="110" spans="1:4" ht="12.75">
      <c r="A110" s="1"/>
      <c r="B110" s="33"/>
      <c r="C110" s="33"/>
      <c r="D110" s="62"/>
    </row>
  </sheetData>
  <sheetProtection/>
  <mergeCells count="7">
    <mergeCell ref="B92:B94"/>
    <mergeCell ref="A7:G7"/>
    <mergeCell ref="B9:C9"/>
    <mergeCell ref="A10:D10"/>
    <mergeCell ref="D3:F3"/>
    <mergeCell ref="D4:F4"/>
    <mergeCell ref="D5:F5"/>
  </mergeCells>
  <printOptions/>
  <pageMargins left="0.7874015748031497" right="0.31496062992125984" top="0.9055118110236221" bottom="0.31496062992125984" header="0.3937007874015748" footer="0.3937007874015748"/>
  <pageSetup fitToHeight="0" fitToWidth="3" horizontalDpi="300" verticalDpi="300" orientation="portrait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18"/>
  <sheetViews>
    <sheetView tabSelected="1" zoomScale="95" zoomScaleNormal="95" zoomScalePageLayoutView="0" workbookViewId="0" topLeftCell="B5">
      <selection activeCell="G9" sqref="G9:I9"/>
    </sheetView>
  </sheetViews>
  <sheetFormatPr defaultColWidth="11.57421875" defaultRowHeight="12.75"/>
  <cols>
    <col min="1" max="1" width="0" style="72" hidden="1" customWidth="1"/>
    <col min="2" max="2" width="62.28125" style="73" customWidth="1"/>
    <col min="3" max="3" width="10.28125" style="76" customWidth="1"/>
    <col min="4" max="5" width="10.28125" style="235" customWidth="1"/>
    <col min="6" max="6" width="15.7109375" style="235" customWidth="1"/>
    <col min="7" max="7" width="14.8515625" style="238" customWidth="1"/>
    <col min="8" max="8" width="15.421875" style="76" customWidth="1"/>
    <col min="9" max="9" width="11.57421875" style="76" customWidth="1"/>
    <col min="10" max="10" width="11.8515625" style="77" customWidth="1"/>
    <col min="11" max="11" width="10.00390625" style="72" customWidth="1"/>
    <col min="12" max="12" width="6.8515625" style="72" customWidth="1"/>
    <col min="13" max="13" width="6.57421875" style="72" customWidth="1"/>
    <col min="14" max="255" width="26.00390625" style="72" customWidth="1"/>
  </cols>
  <sheetData>
    <row r="1" spans="3:7" ht="14.25" hidden="1">
      <c r="C1" s="367" t="s">
        <v>399</v>
      </c>
      <c r="D1" s="367"/>
      <c r="E1" s="367"/>
      <c r="F1" s="74"/>
      <c r="G1" s="75"/>
    </row>
    <row r="2" spans="3:7" ht="15" hidden="1">
      <c r="C2" s="72" t="s">
        <v>400</v>
      </c>
      <c r="D2" s="72"/>
      <c r="E2" s="78"/>
      <c r="F2" s="78"/>
      <c r="G2" s="75"/>
    </row>
    <row r="3" spans="3:7" ht="15" hidden="1">
      <c r="C3" s="72" t="s">
        <v>401</v>
      </c>
      <c r="D3" s="72"/>
      <c r="E3" s="78"/>
      <c r="F3" s="78"/>
      <c r="G3" s="75"/>
    </row>
    <row r="4" spans="3:7" ht="15" hidden="1">
      <c r="C4" s="72" t="s">
        <v>402</v>
      </c>
      <c r="D4" s="72"/>
      <c r="E4" s="78"/>
      <c r="F4" s="78"/>
      <c r="G4" s="75"/>
    </row>
    <row r="5" spans="3:7" ht="15">
      <c r="C5" s="72"/>
      <c r="D5" s="72"/>
      <c r="E5" s="78"/>
      <c r="F5" s="78"/>
      <c r="G5" s="75"/>
    </row>
    <row r="6" spans="3:9" ht="15">
      <c r="C6" s="72"/>
      <c r="D6" s="72"/>
      <c r="E6" s="78"/>
      <c r="F6" s="78"/>
      <c r="G6" s="353" t="s">
        <v>737</v>
      </c>
      <c r="H6" s="354"/>
      <c r="I6" s="239"/>
    </row>
    <row r="7" spans="3:9" ht="15">
      <c r="C7" s="72"/>
      <c r="D7" s="72"/>
      <c r="E7" s="78"/>
      <c r="F7" s="78"/>
      <c r="G7" s="364" t="s">
        <v>736</v>
      </c>
      <c r="H7" s="364"/>
      <c r="I7" s="364"/>
    </row>
    <row r="8" spans="3:9" ht="15">
      <c r="C8" s="72"/>
      <c r="D8" s="72"/>
      <c r="E8" s="78"/>
      <c r="F8" s="78"/>
      <c r="G8" s="364" t="s">
        <v>401</v>
      </c>
      <c r="H8" s="364"/>
      <c r="I8" s="364"/>
    </row>
    <row r="9" spans="3:9" ht="15">
      <c r="C9" s="72"/>
      <c r="D9" s="72"/>
      <c r="E9" s="78"/>
      <c r="F9" s="78"/>
      <c r="G9" s="364" t="s">
        <v>738</v>
      </c>
      <c r="H9" s="364"/>
      <c r="I9" s="364"/>
    </row>
    <row r="10" spans="3:7" ht="15">
      <c r="C10" s="72"/>
      <c r="D10" s="72"/>
      <c r="E10" s="78"/>
      <c r="F10" s="78"/>
      <c r="G10" s="75"/>
    </row>
    <row r="11" spans="3:7" ht="15" hidden="1">
      <c r="C11" s="72"/>
      <c r="D11" s="72"/>
      <c r="E11" s="78"/>
      <c r="F11" s="78"/>
      <c r="G11" s="75"/>
    </row>
    <row r="12" spans="3:8" ht="15" customHeight="1" hidden="1">
      <c r="C12" s="79"/>
      <c r="D12" s="80"/>
      <c r="E12" s="81"/>
      <c r="F12" s="81"/>
      <c r="G12" s="82"/>
      <c r="H12" s="81"/>
    </row>
    <row r="13" spans="2:10" ht="14.25" customHeight="1">
      <c r="B13" s="365" t="s">
        <v>733</v>
      </c>
      <c r="C13" s="365"/>
      <c r="D13" s="365"/>
      <c r="E13" s="365"/>
      <c r="F13" s="365"/>
      <c r="G13" s="365"/>
      <c r="H13" s="365"/>
      <c r="I13" s="365"/>
      <c r="J13" s="365"/>
    </row>
    <row r="14" spans="2:10" ht="14.25" customHeight="1">
      <c r="B14" s="365"/>
      <c r="C14" s="365"/>
      <c r="D14" s="365"/>
      <c r="E14" s="365"/>
      <c r="F14" s="365"/>
      <c r="G14" s="365"/>
      <c r="H14" s="365"/>
      <c r="I14" s="365"/>
      <c r="J14" s="365"/>
    </row>
    <row r="15" spans="2:10" ht="14.25" customHeight="1">
      <c r="B15" s="365"/>
      <c r="C15" s="365"/>
      <c r="D15" s="365"/>
      <c r="E15" s="365"/>
      <c r="F15" s="365"/>
      <c r="G15" s="365"/>
      <c r="H15" s="365"/>
      <c r="I15" s="365"/>
      <c r="J15" s="365"/>
    </row>
    <row r="16" spans="2:10" ht="15" customHeight="1" thickBot="1">
      <c r="B16" s="366"/>
      <c r="C16" s="366"/>
      <c r="D16" s="366"/>
      <c r="E16" s="366"/>
      <c r="F16" s="366"/>
      <c r="G16" s="366"/>
      <c r="H16" s="366"/>
      <c r="I16" s="366"/>
      <c r="J16" s="366"/>
    </row>
    <row r="17" spans="2:12" s="239" customFormat="1" ht="57" thickBot="1">
      <c r="B17" s="281" t="s">
        <v>403</v>
      </c>
      <c r="C17" s="282" t="s">
        <v>404</v>
      </c>
      <c r="D17" s="283" t="s">
        <v>405</v>
      </c>
      <c r="E17" s="284" t="s">
        <v>406</v>
      </c>
      <c r="F17" s="285" t="s">
        <v>732</v>
      </c>
      <c r="G17" s="285" t="s">
        <v>160</v>
      </c>
      <c r="H17" s="64" t="s">
        <v>161</v>
      </c>
      <c r="I17" s="64" t="s">
        <v>162</v>
      </c>
      <c r="J17" s="64" t="s">
        <v>163</v>
      </c>
      <c r="K17" s="240"/>
      <c r="L17" s="240"/>
    </row>
    <row r="18" spans="2:11" s="83" customFormat="1" ht="23.25" customHeight="1" thickBot="1">
      <c r="B18" s="84" t="s">
        <v>366</v>
      </c>
      <c r="C18" s="85" t="s">
        <v>407</v>
      </c>
      <c r="D18" s="86"/>
      <c r="E18" s="87"/>
      <c r="F18" s="321">
        <f>F19+F22+F29+F56+F72+F83+F86+F53+F32</f>
        <v>21709300</v>
      </c>
      <c r="G18" s="321">
        <f>G19+G22+G29+G56+G72+G83+G86+G53+G32</f>
        <v>8963154</v>
      </c>
      <c r="H18" s="321">
        <f>H19+H22+H29+H56+H72+H83+H86+H53+H32</f>
        <v>7036917.84</v>
      </c>
      <c r="I18" s="241">
        <f>IF(G18=0," ",H18/G18*100)</f>
        <v>78.50939345681218</v>
      </c>
      <c r="J18" s="241">
        <f>IF(F18=0,"",H18/F18*100)</f>
        <v>32.414300967787995</v>
      </c>
      <c r="K18" s="88"/>
    </row>
    <row r="19" spans="2:10" s="83" customFormat="1" ht="26.25">
      <c r="B19" s="89" t="s">
        <v>408</v>
      </c>
      <c r="C19" s="90" t="s">
        <v>409</v>
      </c>
      <c r="D19" s="91"/>
      <c r="E19" s="92"/>
      <c r="F19" s="322">
        <f aca="true" t="shared" si="0" ref="F19:H20">F20</f>
        <v>670000</v>
      </c>
      <c r="G19" s="322">
        <f t="shared" si="0"/>
        <v>196000</v>
      </c>
      <c r="H19" s="322">
        <f t="shared" si="0"/>
        <v>181263.33</v>
      </c>
      <c r="I19" s="242">
        <f aca="true" t="shared" si="1" ref="I19:I82">IF(G19=0," ",H19/G19*100)</f>
        <v>92.48129081632652</v>
      </c>
      <c r="J19" s="242">
        <f aca="true" t="shared" si="2" ref="J19:J82">IF(F19=0,"",H19/F19*100)</f>
        <v>27.054228358208952</v>
      </c>
    </row>
    <row r="20" spans="2:10" s="83" customFormat="1" ht="15">
      <c r="B20" s="93" t="s">
        <v>410</v>
      </c>
      <c r="C20" s="94"/>
      <c r="D20" s="95"/>
      <c r="E20" s="96"/>
      <c r="F20" s="323">
        <f t="shared" si="0"/>
        <v>670000</v>
      </c>
      <c r="G20" s="323">
        <f t="shared" si="0"/>
        <v>196000</v>
      </c>
      <c r="H20" s="323">
        <f t="shared" si="0"/>
        <v>181263.33</v>
      </c>
      <c r="I20" s="243">
        <f t="shared" si="1"/>
        <v>92.48129081632652</v>
      </c>
      <c r="J20" s="243">
        <f t="shared" si="2"/>
        <v>27.054228358208952</v>
      </c>
    </row>
    <row r="21" spans="2:10" s="83" customFormat="1" ht="52.5" thickBot="1">
      <c r="B21" s="97" t="s">
        <v>411</v>
      </c>
      <c r="C21" s="98"/>
      <c r="D21" s="99" t="s">
        <v>412</v>
      </c>
      <c r="E21" s="100" t="s">
        <v>413</v>
      </c>
      <c r="F21" s="324">
        <v>670000</v>
      </c>
      <c r="G21" s="324">
        <v>196000</v>
      </c>
      <c r="H21" s="324">
        <v>181263.33</v>
      </c>
      <c r="I21" s="244">
        <f t="shared" si="1"/>
        <v>92.48129081632652</v>
      </c>
      <c r="J21" s="244">
        <f t="shared" si="2"/>
        <v>27.054228358208952</v>
      </c>
    </row>
    <row r="22" spans="2:10" s="83" customFormat="1" ht="39">
      <c r="B22" s="89" t="s">
        <v>368</v>
      </c>
      <c r="C22" s="90" t="s">
        <v>414</v>
      </c>
      <c r="D22" s="91"/>
      <c r="E22" s="92"/>
      <c r="F22" s="322">
        <f>F23+F25</f>
        <v>689000</v>
      </c>
      <c r="G22" s="322">
        <f>G23+G25</f>
        <v>206810</v>
      </c>
      <c r="H22" s="322">
        <f>H23+H25</f>
        <v>199290.25</v>
      </c>
      <c r="I22" s="242">
        <f t="shared" si="1"/>
        <v>96.36393307867125</v>
      </c>
      <c r="J22" s="242">
        <f t="shared" si="2"/>
        <v>28.924564586357036</v>
      </c>
    </row>
    <row r="23" spans="2:10" ht="15">
      <c r="B23" s="101" t="s">
        <v>415</v>
      </c>
      <c r="C23" s="94"/>
      <c r="D23" s="95" t="s">
        <v>416</v>
      </c>
      <c r="E23" s="96"/>
      <c r="F23" s="323">
        <f>F24</f>
        <v>620000</v>
      </c>
      <c r="G23" s="323">
        <f>G24</f>
        <v>190110</v>
      </c>
      <c r="H23" s="323">
        <f>H24</f>
        <v>190104.44</v>
      </c>
      <c r="I23" s="243">
        <f t="shared" si="1"/>
        <v>99.99707537741308</v>
      </c>
      <c r="J23" s="243">
        <f t="shared" si="2"/>
        <v>30.662006451612907</v>
      </c>
    </row>
    <row r="24" spans="2:10" ht="51.75">
      <c r="B24" s="103" t="s">
        <v>417</v>
      </c>
      <c r="C24" s="98"/>
      <c r="D24" s="99"/>
      <c r="E24" s="100" t="s">
        <v>413</v>
      </c>
      <c r="F24" s="324">
        <v>620000</v>
      </c>
      <c r="G24" s="324">
        <v>190110</v>
      </c>
      <c r="H24" s="324">
        <v>190104.44</v>
      </c>
      <c r="I24" s="244">
        <f t="shared" si="1"/>
        <v>99.99707537741308</v>
      </c>
      <c r="J24" s="244">
        <f t="shared" si="2"/>
        <v>30.662006451612907</v>
      </c>
    </row>
    <row r="25" spans="2:10" ht="26.25">
      <c r="B25" s="103" t="s">
        <v>418</v>
      </c>
      <c r="C25" s="94"/>
      <c r="D25" s="95" t="s">
        <v>419</v>
      </c>
      <c r="E25" s="96"/>
      <c r="F25" s="323">
        <f>SUM(F26:F28)</f>
        <v>69000</v>
      </c>
      <c r="G25" s="323">
        <f>SUM(G26:G28)</f>
        <v>16700</v>
      </c>
      <c r="H25" s="323">
        <f>SUM(H26:H28)</f>
        <v>9185.810000000001</v>
      </c>
      <c r="I25" s="243">
        <f t="shared" si="1"/>
        <v>55.00485029940121</v>
      </c>
      <c r="J25" s="243">
        <f t="shared" si="2"/>
        <v>13.312768115942031</v>
      </c>
    </row>
    <row r="26" spans="2:10" ht="51.75">
      <c r="B26" s="103" t="s">
        <v>417</v>
      </c>
      <c r="C26" s="98"/>
      <c r="D26" s="99"/>
      <c r="E26" s="100" t="s">
        <v>413</v>
      </c>
      <c r="F26" s="324">
        <v>27200</v>
      </c>
      <c r="G26" s="324">
        <v>7200</v>
      </c>
      <c r="H26" s="324">
        <v>7200</v>
      </c>
      <c r="I26" s="244">
        <f t="shared" si="1"/>
        <v>100</v>
      </c>
      <c r="J26" s="244">
        <f t="shared" si="2"/>
        <v>26.47058823529412</v>
      </c>
    </row>
    <row r="27" spans="2:10" ht="15">
      <c r="B27" s="97" t="s">
        <v>420</v>
      </c>
      <c r="C27" s="98"/>
      <c r="D27" s="99"/>
      <c r="E27" s="100" t="s">
        <v>421</v>
      </c>
      <c r="F27" s="324">
        <v>36300</v>
      </c>
      <c r="G27" s="324">
        <v>8000</v>
      </c>
      <c r="H27" s="324">
        <v>1609.54</v>
      </c>
      <c r="I27" s="244">
        <f t="shared" si="1"/>
        <v>20.11925</v>
      </c>
      <c r="J27" s="244">
        <f t="shared" si="2"/>
        <v>4.433994490358127</v>
      </c>
    </row>
    <row r="28" spans="2:10" ht="15.75" thickBot="1">
      <c r="B28" s="104" t="s">
        <v>369</v>
      </c>
      <c r="C28" s="98"/>
      <c r="D28" s="99"/>
      <c r="E28" s="100" t="s">
        <v>422</v>
      </c>
      <c r="F28" s="324">
        <v>5500</v>
      </c>
      <c r="G28" s="324">
        <v>1500</v>
      </c>
      <c r="H28" s="324">
        <v>376.27</v>
      </c>
      <c r="I28" s="244">
        <f t="shared" si="1"/>
        <v>25.084666666666667</v>
      </c>
      <c r="J28" s="244">
        <f t="shared" si="2"/>
        <v>6.8412727272727265</v>
      </c>
    </row>
    <row r="29" spans="2:10" s="83" customFormat="1" ht="39">
      <c r="B29" s="89" t="s">
        <v>370</v>
      </c>
      <c r="C29" s="90" t="s">
        <v>423</v>
      </c>
      <c r="D29" s="91"/>
      <c r="E29" s="92"/>
      <c r="F29" s="322">
        <f>F31+F39+F43+F46+F48+F50+F37</f>
        <v>6802800</v>
      </c>
      <c r="G29" s="322">
        <f>G31+G39+G43+G46+G48+G50+G37</f>
        <v>2493925</v>
      </c>
      <c r="H29" s="322">
        <f>H31+H39+H43+H46+H48+H50+H37</f>
        <v>1725640.5599999996</v>
      </c>
      <c r="I29" s="242">
        <f t="shared" si="1"/>
        <v>69.19376324468458</v>
      </c>
      <c r="J29" s="242">
        <f t="shared" si="2"/>
        <v>25.366621979185034</v>
      </c>
    </row>
    <row r="30" spans="2:10" ht="15" hidden="1">
      <c r="B30" s="105" t="s">
        <v>424</v>
      </c>
      <c r="C30" s="94"/>
      <c r="D30" s="95"/>
      <c r="E30" s="96"/>
      <c r="F30" s="323"/>
      <c r="G30" s="323"/>
      <c r="H30" s="323"/>
      <c r="I30" s="243" t="str">
        <f t="shared" si="1"/>
        <v> </v>
      </c>
      <c r="J30" s="243">
        <f t="shared" si="2"/>
      </c>
    </row>
    <row r="31" spans="2:10" ht="15">
      <c r="B31" s="103" t="s">
        <v>424</v>
      </c>
      <c r="C31" s="95" t="s">
        <v>423</v>
      </c>
      <c r="D31" s="95" t="s">
        <v>425</v>
      </c>
      <c r="E31" s="96"/>
      <c r="F31" s="323">
        <f>SUM(F34:F36)</f>
        <v>5226500</v>
      </c>
      <c r="G31" s="323">
        <f>SUM(G34:G36)</f>
        <v>2088300</v>
      </c>
      <c r="H31" s="323">
        <f>SUM(H34:H36)</f>
        <v>1504511.2899999998</v>
      </c>
      <c r="I31" s="243">
        <f t="shared" si="1"/>
        <v>72.04478714744049</v>
      </c>
      <c r="J31" s="243">
        <f t="shared" si="2"/>
        <v>28.786210465894957</v>
      </c>
    </row>
    <row r="32" spans="2:10" ht="28.5" customHeight="1" hidden="1">
      <c r="B32" s="103" t="s">
        <v>426</v>
      </c>
      <c r="C32" s="95" t="s">
        <v>423</v>
      </c>
      <c r="D32" s="95" t="s">
        <v>427</v>
      </c>
      <c r="E32" s="96"/>
      <c r="F32" s="323">
        <f>F33</f>
        <v>0</v>
      </c>
      <c r="G32" s="323">
        <f>G33</f>
        <v>0</v>
      </c>
      <c r="H32" s="323">
        <f>H33</f>
        <v>0</v>
      </c>
      <c r="I32" s="243" t="str">
        <f t="shared" si="1"/>
        <v> </v>
      </c>
      <c r="J32" s="243">
        <f t="shared" si="2"/>
      </c>
    </row>
    <row r="33" spans="2:10" ht="15" hidden="1">
      <c r="B33" s="103" t="s">
        <v>356</v>
      </c>
      <c r="C33" s="95"/>
      <c r="D33" s="95"/>
      <c r="E33" s="96" t="s">
        <v>428</v>
      </c>
      <c r="F33" s="323"/>
      <c r="G33" s="323"/>
      <c r="H33" s="323"/>
      <c r="I33" s="243" t="str">
        <f t="shared" si="1"/>
        <v> </v>
      </c>
      <c r="J33" s="243">
        <f t="shared" si="2"/>
      </c>
    </row>
    <row r="34" spans="2:10" ht="51.75">
      <c r="B34" s="103" t="s">
        <v>429</v>
      </c>
      <c r="C34" s="95"/>
      <c r="D34" s="95"/>
      <c r="E34" s="96" t="s">
        <v>413</v>
      </c>
      <c r="F34" s="323">
        <v>4435500</v>
      </c>
      <c r="G34" s="323">
        <v>1598000</v>
      </c>
      <c r="H34" s="323">
        <v>1232540.88</v>
      </c>
      <c r="I34" s="243">
        <f t="shared" si="1"/>
        <v>77.13021777221526</v>
      </c>
      <c r="J34" s="243">
        <f t="shared" si="2"/>
        <v>27.788093337842408</v>
      </c>
    </row>
    <row r="35" spans="2:10" ht="15">
      <c r="B35" s="103" t="s">
        <v>420</v>
      </c>
      <c r="C35" s="95"/>
      <c r="D35" s="95"/>
      <c r="E35" s="96" t="s">
        <v>421</v>
      </c>
      <c r="F35" s="323">
        <v>671000</v>
      </c>
      <c r="G35" s="323">
        <v>415300</v>
      </c>
      <c r="H35" s="323">
        <v>270124.7</v>
      </c>
      <c r="I35" s="243">
        <f t="shared" si="1"/>
        <v>65.04326992535516</v>
      </c>
      <c r="J35" s="243">
        <f t="shared" si="2"/>
        <v>40.25703427719821</v>
      </c>
    </row>
    <row r="36" spans="2:10" ht="15">
      <c r="B36" s="104" t="s">
        <v>369</v>
      </c>
      <c r="C36" s="95"/>
      <c r="D36" s="95"/>
      <c r="E36" s="96" t="s">
        <v>422</v>
      </c>
      <c r="F36" s="323">
        <v>120000</v>
      </c>
      <c r="G36" s="323">
        <v>75000</v>
      </c>
      <c r="H36" s="323">
        <v>1845.71</v>
      </c>
      <c r="I36" s="243">
        <f t="shared" si="1"/>
        <v>2.4609466666666666</v>
      </c>
      <c r="J36" s="243">
        <f t="shared" si="2"/>
        <v>1.5380916666666669</v>
      </c>
    </row>
    <row r="37" spans="2:10" ht="15">
      <c r="B37" s="103" t="s">
        <v>430</v>
      </c>
      <c r="C37" s="95" t="s">
        <v>423</v>
      </c>
      <c r="D37" s="95" t="s">
        <v>431</v>
      </c>
      <c r="E37" s="96"/>
      <c r="F37" s="323">
        <f>F38</f>
        <v>500</v>
      </c>
      <c r="G37" s="323">
        <f>G38</f>
        <v>500</v>
      </c>
      <c r="H37" s="323">
        <f>H38</f>
        <v>500</v>
      </c>
      <c r="I37" s="243">
        <f t="shared" si="1"/>
        <v>100</v>
      </c>
      <c r="J37" s="243">
        <f t="shared" si="2"/>
        <v>100</v>
      </c>
    </row>
    <row r="38" spans="2:10" ht="15">
      <c r="B38" s="103" t="s">
        <v>420</v>
      </c>
      <c r="C38" s="95"/>
      <c r="D38" s="95"/>
      <c r="E38" s="96" t="s">
        <v>421</v>
      </c>
      <c r="F38" s="323">
        <v>500</v>
      </c>
      <c r="G38" s="323">
        <v>500</v>
      </c>
      <c r="H38" s="323">
        <v>500</v>
      </c>
      <c r="I38" s="243">
        <f t="shared" si="1"/>
        <v>100</v>
      </c>
      <c r="J38" s="243">
        <f t="shared" si="2"/>
        <v>100</v>
      </c>
    </row>
    <row r="39" spans="2:10" ht="39">
      <c r="B39" s="103" t="s">
        <v>432</v>
      </c>
      <c r="C39" s="95" t="s">
        <v>423</v>
      </c>
      <c r="D39" s="95" t="s">
        <v>433</v>
      </c>
      <c r="E39" s="96"/>
      <c r="F39" s="325">
        <f>F40+F41</f>
        <v>1056300</v>
      </c>
      <c r="G39" s="325">
        <f>G40+G41</f>
        <v>267500</v>
      </c>
      <c r="H39" s="325">
        <f>H40+H41</f>
        <v>129861.15000000001</v>
      </c>
      <c r="I39" s="245">
        <f t="shared" si="1"/>
        <v>48.54622429906542</v>
      </c>
      <c r="J39" s="245">
        <f t="shared" si="2"/>
        <v>12.293964782732179</v>
      </c>
    </row>
    <row r="40" spans="2:10" ht="32.25" customHeight="1">
      <c r="B40" s="103" t="s">
        <v>429</v>
      </c>
      <c r="C40" s="95"/>
      <c r="D40" s="95"/>
      <c r="E40" s="96" t="s">
        <v>413</v>
      </c>
      <c r="F40" s="323">
        <v>642000</v>
      </c>
      <c r="G40" s="323">
        <v>162000</v>
      </c>
      <c r="H40" s="323">
        <v>127393.77</v>
      </c>
      <c r="I40" s="243">
        <f t="shared" si="1"/>
        <v>78.63812962962963</v>
      </c>
      <c r="J40" s="243">
        <f t="shared" si="2"/>
        <v>19.843266355140187</v>
      </c>
    </row>
    <row r="41" spans="2:10" ht="15">
      <c r="B41" s="103" t="s">
        <v>420</v>
      </c>
      <c r="C41" s="95"/>
      <c r="D41" s="95"/>
      <c r="E41" s="96" t="s">
        <v>421</v>
      </c>
      <c r="F41" s="323">
        <v>414300</v>
      </c>
      <c r="G41" s="323">
        <v>105500</v>
      </c>
      <c r="H41" s="323">
        <v>2467.38</v>
      </c>
      <c r="I41" s="243">
        <f t="shared" si="1"/>
        <v>2.338748815165877</v>
      </c>
      <c r="J41" s="243">
        <f t="shared" si="2"/>
        <v>0.5955539464156409</v>
      </c>
    </row>
    <row r="42" spans="2:10" ht="26.25" hidden="1">
      <c r="B42" s="103" t="s">
        <v>434</v>
      </c>
      <c r="C42" s="95"/>
      <c r="D42" s="95"/>
      <c r="E42" s="96"/>
      <c r="F42" s="323">
        <v>100</v>
      </c>
      <c r="G42" s="323">
        <v>100</v>
      </c>
      <c r="H42" s="323">
        <v>100</v>
      </c>
      <c r="I42" s="243">
        <f t="shared" si="1"/>
        <v>100</v>
      </c>
      <c r="J42" s="243">
        <f t="shared" si="2"/>
        <v>100</v>
      </c>
    </row>
    <row r="43" spans="2:10" ht="48.75">
      <c r="B43" s="106" t="s">
        <v>435</v>
      </c>
      <c r="C43" s="95" t="s">
        <v>423</v>
      </c>
      <c r="D43" s="95" t="s">
        <v>436</v>
      </c>
      <c r="E43" s="96"/>
      <c r="F43" s="325">
        <f>SUM(F44:F45)</f>
        <v>218800</v>
      </c>
      <c r="G43" s="325">
        <f>SUM(G44:G45)</f>
        <v>56000</v>
      </c>
      <c r="H43" s="325">
        <f>SUM(H44:H45)</f>
        <v>30749.46</v>
      </c>
      <c r="I43" s="245">
        <f t="shared" si="1"/>
        <v>54.90975</v>
      </c>
      <c r="J43" s="245">
        <f t="shared" si="2"/>
        <v>14.053683729433272</v>
      </c>
    </row>
    <row r="44" spans="2:10" ht="51.75">
      <c r="B44" s="103" t="s">
        <v>429</v>
      </c>
      <c r="C44" s="95"/>
      <c r="D44" s="95"/>
      <c r="E44" s="96" t="s">
        <v>413</v>
      </c>
      <c r="F44" s="323">
        <v>209000</v>
      </c>
      <c r="G44" s="323">
        <v>53000</v>
      </c>
      <c r="H44" s="323">
        <v>30749.46</v>
      </c>
      <c r="I44" s="243">
        <f t="shared" si="1"/>
        <v>58.01784905660378</v>
      </c>
      <c r="J44" s="243">
        <f t="shared" si="2"/>
        <v>14.71266028708134</v>
      </c>
    </row>
    <row r="45" spans="2:10" ht="15">
      <c r="B45" s="103" t="s">
        <v>420</v>
      </c>
      <c r="C45" s="95"/>
      <c r="D45" s="95"/>
      <c r="E45" s="96" t="s">
        <v>421</v>
      </c>
      <c r="F45" s="323">
        <v>9800</v>
      </c>
      <c r="G45" s="323">
        <v>3000</v>
      </c>
      <c r="H45" s="323"/>
      <c r="I45" s="243">
        <f t="shared" si="1"/>
        <v>0</v>
      </c>
      <c r="J45" s="243">
        <f t="shared" si="2"/>
        <v>0</v>
      </c>
    </row>
    <row r="46" spans="2:10" ht="48.75">
      <c r="B46" s="106" t="s">
        <v>437</v>
      </c>
      <c r="C46" s="95" t="s">
        <v>423</v>
      </c>
      <c r="D46" s="95" t="s">
        <v>438</v>
      </c>
      <c r="E46" s="96"/>
      <c r="F46" s="323">
        <f>F47</f>
        <v>214200</v>
      </c>
      <c r="G46" s="323">
        <f>G47</f>
        <v>58200</v>
      </c>
      <c r="H46" s="323">
        <f>H47</f>
        <v>48693.66</v>
      </c>
      <c r="I46" s="243">
        <f t="shared" si="1"/>
        <v>83.66608247422681</v>
      </c>
      <c r="J46" s="243">
        <f t="shared" si="2"/>
        <v>22.732801120448183</v>
      </c>
    </row>
    <row r="47" spans="2:10" ht="51.75">
      <c r="B47" s="103" t="s">
        <v>429</v>
      </c>
      <c r="C47" s="95"/>
      <c r="D47" s="95"/>
      <c r="E47" s="96" t="s">
        <v>413</v>
      </c>
      <c r="F47" s="323">
        <v>214200</v>
      </c>
      <c r="G47" s="323">
        <v>58200</v>
      </c>
      <c r="H47" s="323">
        <v>48693.66</v>
      </c>
      <c r="I47" s="243">
        <f t="shared" si="1"/>
        <v>83.66608247422681</v>
      </c>
      <c r="J47" s="243">
        <f t="shared" si="2"/>
        <v>22.732801120448183</v>
      </c>
    </row>
    <row r="48" spans="2:10" ht="39">
      <c r="B48" s="103" t="s">
        <v>439</v>
      </c>
      <c r="C48" s="95" t="s">
        <v>423</v>
      </c>
      <c r="D48" s="95" t="s">
        <v>440</v>
      </c>
      <c r="E48" s="96"/>
      <c r="F48" s="323">
        <f>F49</f>
        <v>35900</v>
      </c>
      <c r="G48" s="323">
        <f>G49</f>
        <v>9300</v>
      </c>
      <c r="H48" s="323">
        <f>H49</f>
        <v>0</v>
      </c>
      <c r="I48" s="243">
        <f t="shared" si="1"/>
        <v>0</v>
      </c>
      <c r="J48" s="243">
        <f t="shared" si="2"/>
        <v>0</v>
      </c>
    </row>
    <row r="49" spans="2:10" ht="15">
      <c r="B49" s="103" t="s">
        <v>420</v>
      </c>
      <c r="C49" s="95"/>
      <c r="D49" s="95"/>
      <c r="E49" s="96" t="s">
        <v>421</v>
      </c>
      <c r="F49" s="323">
        <v>35900</v>
      </c>
      <c r="G49" s="323">
        <v>9300</v>
      </c>
      <c r="H49" s="323"/>
      <c r="I49" s="243">
        <f t="shared" si="1"/>
        <v>0</v>
      </c>
      <c r="J49" s="243">
        <f t="shared" si="2"/>
        <v>0</v>
      </c>
    </row>
    <row r="50" spans="2:10" ht="36" customHeight="1">
      <c r="B50" s="103" t="s">
        <v>441</v>
      </c>
      <c r="C50" s="95" t="s">
        <v>423</v>
      </c>
      <c r="D50" s="95" t="s">
        <v>442</v>
      </c>
      <c r="E50" s="96"/>
      <c r="F50" s="323">
        <f>F51+F52</f>
        <v>50600</v>
      </c>
      <c r="G50" s="323">
        <f>G51+G52</f>
        <v>14125</v>
      </c>
      <c r="H50" s="323">
        <f>H51+H52</f>
        <v>11325</v>
      </c>
      <c r="I50" s="243">
        <f t="shared" si="1"/>
        <v>80.17699115044248</v>
      </c>
      <c r="J50" s="243">
        <f t="shared" si="2"/>
        <v>22.381422924901187</v>
      </c>
    </row>
    <row r="51" spans="2:10" ht="15">
      <c r="B51" s="103" t="s">
        <v>420</v>
      </c>
      <c r="C51" s="94"/>
      <c r="D51" s="95"/>
      <c r="E51" s="96" t="s">
        <v>421</v>
      </c>
      <c r="F51" s="323">
        <v>25300</v>
      </c>
      <c r="G51" s="323">
        <v>7800</v>
      </c>
      <c r="H51" s="323">
        <v>5000</v>
      </c>
      <c r="I51" s="243">
        <f t="shared" si="1"/>
        <v>64.1025641025641</v>
      </c>
      <c r="J51" s="243">
        <f t="shared" si="2"/>
        <v>19.76284584980237</v>
      </c>
    </row>
    <row r="52" spans="2:10" ht="15.75" thickBot="1">
      <c r="B52" s="107" t="s">
        <v>371</v>
      </c>
      <c r="C52" s="94"/>
      <c r="D52" s="95"/>
      <c r="E52" s="96" t="s">
        <v>19</v>
      </c>
      <c r="F52" s="323">
        <v>25300</v>
      </c>
      <c r="G52" s="323">
        <v>6325</v>
      </c>
      <c r="H52" s="323">
        <v>6325</v>
      </c>
      <c r="I52" s="243">
        <f t="shared" si="1"/>
        <v>100</v>
      </c>
      <c r="J52" s="243">
        <f t="shared" si="2"/>
        <v>25</v>
      </c>
    </row>
    <row r="53" spans="2:10" s="83" customFormat="1" ht="15.75" hidden="1" thickBot="1">
      <c r="B53" s="108" t="s">
        <v>443</v>
      </c>
      <c r="C53" s="109" t="s">
        <v>444</v>
      </c>
      <c r="D53" s="110"/>
      <c r="E53" s="111"/>
      <c r="F53" s="326">
        <f aca="true" t="shared" si="3" ref="F53:H54">F54</f>
        <v>0</v>
      </c>
      <c r="G53" s="326">
        <f t="shared" si="3"/>
        <v>0</v>
      </c>
      <c r="H53" s="326">
        <f t="shared" si="3"/>
        <v>0</v>
      </c>
      <c r="I53" s="246" t="str">
        <f t="shared" si="1"/>
        <v> </v>
      </c>
      <c r="J53" s="246">
        <f t="shared" si="2"/>
      </c>
    </row>
    <row r="54" spans="2:10" ht="25.5" hidden="1" thickBot="1">
      <c r="B54" s="105" t="s">
        <v>445</v>
      </c>
      <c r="C54" s="94"/>
      <c r="D54" s="95" t="s">
        <v>446</v>
      </c>
      <c r="E54" s="96"/>
      <c r="F54" s="323">
        <f t="shared" si="3"/>
        <v>0</v>
      </c>
      <c r="G54" s="323">
        <f t="shared" si="3"/>
        <v>0</v>
      </c>
      <c r="H54" s="323">
        <f t="shared" si="3"/>
        <v>0</v>
      </c>
      <c r="I54" s="243" t="str">
        <f t="shared" si="1"/>
        <v> </v>
      </c>
      <c r="J54" s="243">
        <f t="shared" si="2"/>
      </c>
    </row>
    <row r="55" spans="2:10" ht="15.75" hidden="1" thickBot="1">
      <c r="B55" s="103" t="s">
        <v>424</v>
      </c>
      <c r="C55" s="94"/>
      <c r="D55" s="95"/>
      <c r="E55" s="96" t="s">
        <v>19</v>
      </c>
      <c r="F55" s="323"/>
      <c r="G55" s="323"/>
      <c r="H55" s="323"/>
      <c r="I55" s="243" t="str">
        <f t="shared" si="1"/>
        <v> </v>
      </c>
      <c r="J55" s="243">
        <f t="shared" si="2"/>
      </c>
    </row>
    <row r="56" spans="2:10" s="83" customFormat="1" ht="26.25">
      <c r="B56" s="89" t="s">
        <v>373</v>
      </c>
      <c r="C56" s="90" t="s">
        <v>447</v>
      </c>
      <c r="D56" s="91"/>
      <c r="E56" s="92"/>
      <c r="F56" s="322">
        <f>F57+F62+F65+F69</f>
        <v>2582500</v>
      </c>
      <c r="G56" s="322">
        <f>G57+G62+G65+G69</f>
        <v>890500</v>
      </c>
      <c r="H56" s="322">
        <f>H57+H62+H65+H69</f>
        <v>765047.19</v>
      </c>
      <c r="I56" s="242">
        <f t="shared" si="1"/>
        <v>85.912093206064</v>
      </c>
      <c r="J56" s="242">
        <f t="shared" si="2"/>
        <v>29.62428615682478</v>
      </c>
    </row>
    <row r="57" spans="2:10" ht="15">
      <c r="B57" s="103" t="s">
        <v>448</v>
      </c>
      <c r="C57" s="95" t="s">
        <v>447</v>
      </c>
      <c r="D57" s="95" t="s">
        <v>449</v>
      </c>
      <c r="E57" s="96"/>
      <c r="F57" s="323">
        <f>F58+F59+F60</f>
        <v>1602000</v>
      </c>
      <c r="G57" s="323">
        <f>G58+G59+G60</f>
        <v>565000</v>
      </c>
      <c r="H57" s="323">
        <f>H58+H59+H60</f>
        <v>529783.32</v>
      </c>
      <c r="I57" s="243">
        <f t="shared" si="1"/>
        <v>93.7669592920354</v>
      </c>
      <c r="J57" s="243">
        <f t="shared" si="2"/>
        <v>33.07011985018726</v>
      </c>
    </row>
    <row r="58" spans="2:10" ht="51.75">
      <c r="B58" s="103" t="s">
        <v>450</v>
      </c>
      <c r="C58" s="94"/>
      <c r="D58" s="95"/>
      <c r="E58" s="96" t="s">
        <v>413</v>
      </c>
      <c r="F58" s="323">
        <v>1500000</v>
      </c>
      <c r="G58" s="323">
        <v>521000</v>
      </c>
      <c r="H58" s="323">
        <v>507493.56</v>
      </c>
      <c r="I58" s="243">
        <f t="shared" si="1"/>
        <v>97.40759309021114</v>
      </c>
      <c r="J58" s="243">
        <f t="shared" si="2"/>
        <v>33.832904</v>
      </c>
    </row>
    <row r="59" spans="2:10" ht="15">
      <c r="B59" s="103" t="s">
        <v>420</v>
      </c>
      <c r="C59" s="98"/>
      <c r="D59" s="99"/>
      <c r="E59" s="100" t="s">
        <v>421</v>
      </c>
      <c r="F59" s="324">
        <v>100000</v>
      </c>
      <c r="G59" s="324">
        <v>43500</v>
      </c>
      <c r="H59" s="324">
        <v>21896.82</v>
      </c>
      <c r="I59" s="244">
        <f t="shared" si="1"/>
        <v>50.33751724137932</v>
      </c>
      <c r="J59" s="244">
        <f t="shared" si="2"/>
        <v>21.89682</v>
      </c>
    </row>
    <row r="60" spans="2:10" ht="15">
      <c r="B60" s="103" t="s">
        <v>369</v>
      </c>
      <c r="C60" s="98"/>
      <c r="D60" s="99"/>
      <c r="E60" s="100" t="s">
        <v>422</v>
      </c>
      <c r="F60" s="324">
        <v>2000</v>
      </c>
      <c r="G60" s="324">
        <v>500</v>
      </c>
      <c r="H60" s="324">
        <v>392.94</v>
      </c>
      <c r="I60" s="244">
        <f t="shared" si="1"/>
        <v>78.58800000000001</v>
      </c>
      <c r="J60" s="244">
        <f t="shared" si="2"/>
        <v>19.647000000000002</v>
      </c>
    </row>
    <row r="61" spans="2:10" ht="15">
      <c r="B61" s="103" t="s">
        <v>451</v>
      </c>
      <c r="C61" s="98"/>
      <c r="D61" s="99"/>
      <c r="E61" s="100"/>
      <c r="F61" s="324"/>
      <c r="G61" s="324"/>
      <c r="H61" s="324"/>
      <c r="I61" s="244" t="str">
        <f t="shared" si="1"/>
        <v> </v>
      </c>
      <c r="J61" s="244">
        <f t="shared" si="2"/>
      </c>
    </row>
    <row r="62" spans="2:10" ht="15">
      <c r="B62" s="103" t="s">
        <v>452</v>
      </c>
      <c r="C62" s="99" t="s">
        <v>447</v>
      </c>
      <c r="D62" s="99" t="s">
        <v>453</v>
      </c>
      <c r="E62" s="100"/>
      <c r="F62" s="324">
        <f>F63+F64</f>
        <v>600000</v>
      </c>
      <c r="G62" s="324">
        <f>G63+G64</f>
        <v>195000</v>
      </c>
      <c r="H62" s="324">
        <f>H63+H64</f>
        <v>189866.13</v>
      </c>
      <c r="I62" s="244">
        <f t="shared" si="1"/>
        <v>97.36724615384615</v>
      </c>
      <c r="J62" s="244">
        <f t="shared" si="2"/>
        <v>31.644355</v>
      </c>
    </row>
    <row r="63" spans="2:10" ht="51.75">
      <c r="B63" s="97" t="s">
        <v>450</v>
      </c>
      <c r="C63" s="98"/>
      <c r="D63" s="99"/>
      <c r="E63" s="100" t="s">
        <v>413</v>
      </c>
      <c r="F63" s="324">
        <v>600000</v>
      </c>
      <c r="G63" s="324">
        <v>195000</v>
      </c>
      <c r="H63" s="324">
        <v>189866.13</v>
      </c>
      <c r="I63" s="244">
        <f t="shared" si="1"/>
        <v>97.36724615384615</v>
      </c>
      <c r="J63" s="244">
        <f t="shared" si="2"/>
        <v>31.644355</v>
      </c>
    </row>
    <row r="64" spans="2:10" ht="15" hidden="1">
      <c r="B64" s="97" t="s">
        <v>420</v>
      </c>
      <c r="C64" s="98"/>
      <c r="D64" s="99"/>
      <c r="E64" s="100" t="s">
        <v>421</v>
      </c>
      <c r="F64" s="324"/>
      <c r="G64" s="324"/>
      <c r="H64" s="324"/>
      <c r="I64" s="244" t="str">
        <f t="shared" si="1"/>
        <v> </v>
      </c>
      <c r="J64" s="244">
        <f t="shared" si="2"/>
      </c>
    </row>
    <row r="65" spans="2:10" ht="15">
      <c r="B65" s="97" t="s">
        <v>454</v>
      </c>
      <c r="C65" s="99" t="s">
        <v>447</v>
      </c>
      <c r="D65" s="99" t="s">
        <v>455</v>
      </c>
      <c r="E65" s="100"/>
      <c r="F65" s="324">
        <f>SUM(F66:F68)</f>
        <v>380000</v>
      </c>
      <c r="G65" s="324">
        <f>SUM(G66:G68)</f>
        <v>130000</v>
      </c>
      <c r="H65" s="324">
        <f>SUM(H66:H68)</f>
        <v>45397.74</v>
      </c>
      <c r="I65" s="244">
        <f t="shared" si="1"/>
        <v>34.92133846153846</v>
      </c>
      <c r="J65" s="244">
        <f t="shared" si="2"/>
        <v>11.946773684210525</v>
      </c>
    </row>
    <row r="66" spans="2:10" ht="30.75" customHeight="1">
      <c r="B66" s="97" t="s">
        <v>450</v>
      </c>
      <c r="C66" s="98"/>
      <c r="D66" s="99"/>
      <c r="E66" s="100" t="s">
        <v>413</v>
      </c>
      <c r="F66" s="324">
        <v>380000</v>
      </c>
      <c r="G66" s="324">
        <v>130000</v>
      </c>
      <c r="H66" s="324">
        <v>45397.74</v>
      </c>
      <c r="I66" s="244">
        <f t="shared" si="1"/>
        <v>34.92133846153846</v>
      </c>
      <c r="J66" s="244">
        <f t="shared" si="2"/>
        <v>11.946773684210525</v>
      </c>
    </row>
    <row r="67" spans="2:10" ht="15" hidden="1">
      <c r="B67" s="97" t="s">
        <v>420</v>
      </c>
      <c r="C67" s="98"/>
      <c r="D67" s="99"/>
      <c r="E67" s="100" t="s">
        <v>421</v>
      </c>
      <c r="F67" s="324"/>
      <c r="G67" s="324"/>
      <c r="H67" s="324"/>
      <c r="I67" s="244" t="str">
        <f t="shared" si="1"/>
        <v> </v>
      </c>
      <c r="J67" s="244">
        <f t="shared" si="2"/>
      </c>
    </row>
    <row r="68" spans="2:10" ht="15" hidden="1">
      <c r="B68" s="103" t="s">
        <v>369</v>
      </c>
      <c r="C68" s="98"/>
      <c r="D68" s="99"/>
      <c r="E68" s="100" t="s">
        <v>422</v>
      </c>
      <c r="F68" s="324"/>
      <c r="G68" s="324"/>
      <c r="H68" s="324"/>
      <c r="I68" s="244" t="str">
        <f t="shared" si="1"/>
        <v> </v>
      </c>
      <c r="J68" s="244">
        <f t="shared" si="2"/>
      </c>
    </row>
    <row r="69" spans="2:10" ht="15">
      <c r="B69" s="103" t="s">
        <v>456</v>
      </c>
      <c r="C69" s="99" t="s">
        <v>447</v>
      </c>
      <c r="D69" s="99" t="s">
        <v>431</v>
      </c>
      <c r="E69" s="100"/>
      <c r="F69" s="324">
        <f>SUM(F70:F71)</f>
        <v>500</v>
      </c>
      <c r="G69" s="324">
        <f>SUM(G70:G71)</f>
        <v>500</v>
      </c>
      <c r="H69" s="324">
        <f>SUM(H70:H71)</f>
        <v>0</v>
      </c>
      <c r="I69" s="244">
        <f t="shared" si="1"/>
        <v>0</v>
      </c>
      <c r="J69" s="244">
        <f t="shared" si="2"/>
        <v>0</v>
      </c>
    </row>
    <row r="70" spans="2:10" ht="51.75" hidden="1">
      <c r="B70" s="97" t="s">
        <v>450</v>
      </c>
      <c r="C70" s="99"/>
      <c r="D70" s="99"/>
      <c r="E70" s="100" t="s">
        <v>413</v>
      </c>
      <c r="F70" s="324"/>
      <c r="G70" s="324"/>
      <c r="H70" s="324"/>
      <c r="I70" s="244" t="str">
        <f t="shared" si="1"/>
        <v> </v>
      </c>
      <c r="J70" s="244">
        <f t="shared" si="2"/>
      </c>
    </row>
    <row r="71" spans="2:10" ht="15.75" thickBot="1">
      <c r="B71" s="105" t="s">
        <v>420</v>
      </c>
      <c r="C71" s="98"/>
      <c r="D71" s="99"/>
      <c r="E71" s="100" t="s">
        <v>421</v>
      </c>
      <c r="F71" s="324">
        <v>500</v>
      </c>
      <c r="G71" s="324">
        <v>500</v>
      </c>
      <c r="H71" s="324"/>
      <c r="I71" s="244">
        <f t="shared" si="1"/>
        <v>0</v>
      </c>
      <c r="J71" s="244">
        <f t="shared" si="2"/>
        <v>0</v>
      </c>
    </row>
    <row r="72" spans="2:10" s="83" customFormat="1" ht="21" customHeight="1">
      <c r="B72" s="89" t="s">
        <v>374</v>
      </c>
      <c r="C72" s="90" t="s">
        <v>457</v>
      </c>
      <c r="D72" s="91"/>
      <c r="E72" s="92"/>
      <c r="F72" s="322">
        <f>F73+F81</f>
        <v>850000</v>
      </c>
      <c r="G72" s="322">
        <f>G73+G81</f>
        <v>118000</v>
      </c>
      <c r="H72" s="322">
        <f>H73+H81</f>
        <v>100197.6</v>
      </c>
      <c r="I72" s="242">
        <f t="shared" si="1"/>
        <v>84.91322033898305</v>
      </c>
      <c r="J72" s="242">
        <f t="shared" si="2"/>
        <v>11.78795294117647</v>
      </c>
    </row>
    <row r="73" spans="2:10" ht="15">
      <c r="B73" s="112" t="s">
        <v>458</v>
      </c>
      <c r="C73" s="95" t="s">
        <v>457</v>
      </c>
      <c r="D73" s="95" t="s">
        <v>459</v>
      </c>
      <c r="E73" s="96"/>
      <c r="F73" s="325">
        <f>F77+F78+F79+F80</f>
        <v>350000</v>
      </c>
      <c r="G73" s="325">
        <f>G77+G78+G79+G80</f>
        <v>118000</v>
      </c>
      <c r="H73" s="325">
        <f>H77+H78+H79+H80</f>
        <v>100197.6</v>
      </c>
      <c r="I73" s="245">
        <f t="shared" si="1"/>
        <v>84.91322033898305</v>
      </c>
      <c r="J73" s="245">
        <f t="shared" si="2"/>
        <v>28.627885714285718</v>
      </c>
    </row>
    <row r="74" spans="2:10" ht="26.25" hidden="1">
      <c r="B74" s="113" t="s">
        <v>460</v>
      </c>
      <c r="C74" s="95" t="s">
        <v>457</v>
      </c>
      <c r="D74" s="95" t="s">
        <v>461</v>
      </c>
      <c r="E74" s="96"/>
      <c r="F74" s="325"/>
      <c r="G74" s="325"/>
      <c r="H74" s="325"/>
      <c r="I74" s="245" t="str">
        <f t="shared" si="1"/>
        <v> </v>
      </c>
      <c r="J74" s="245">
        <f t="shared" si="2"/>
      </c>
    </row>
    <row r="75" spans="2:10" ht="15" hidden="1">
      <c r="B75" s="103" t="s">
        <v>424</v>
      </c>
      <c r="C75" s="95"/>
      <c r="D75" s="95"/>
      <c r="E75" s="96" t="s">
        <v>19</v>
      </c>
      <c r="F75" s="325"/>
      <c r="G75" s="325"/>
      <c r="H75" s="325"/>
      <c r="I75" s="245" t="str">
        <f t="shared" si="1"/>
        <v> </v>
      </c>
      <c r="J75" s="245">
        <f t="shared" si="2"/>
      </c>
    </row>
    <row r="76" spans="2:10" ht="15" hidden="1">
      <c r="B76" s="113" t="s">
        <v>462</v>
      </c>
      <c r="C76" s="95" t="s">
        <v>457</v>
      </c>
      <c r="D76" s="95" t="s">
        <v>463</v>
      </c>
      <c r="E76" s="96"/>
      <c r="F76" s="325"/>
      <c r="G76" s="325"/>
      <c r="H76" s="325"/>
      <c r="I76" s="245" t="str">
        <f t="shared" si="1"/>
        <v> </v>
      </c>
      <c r="J76" s="245">
        <f t="shared" si="2"/>
      </c>
    </row>
    <row r="77" spans="2:10" ht="36.75">
      <c r="B77" s="105" t="s">
        <v>450</v>
      </c>
      <c r="C77" s="95"/>
      <c r="D77" s="95"/>
      <c r="E77" s="96" t="s">
        <v>413</v>
      </c>
      <c r="F77" s="323">
        <v>320000</v>
      </c>
      <c r="G77" s="323">
        <v>101500</v>
      </c>
      <c r="H77" s="323">
        <v>98175.27</v>
      </c>
      <c r="I77" s="243">
        <f t="shared" si="1"/>
        <v>96.7244039408867</v>
      </c>
      <c r="J77" s="243">
        <f t="shared" si="2"/>
        <v>30.679771875</v>
      </c>
    </row>
    <row r="78" spans="2:10" ht="15">
      <c r="B78" s="105" t="s">
        <v>420</v>
      </c>
      <c r="C78" s="94"/>
      <c r="D78" s="95"/>
      <c r="E78" s="96" t="s">
        <v>421</v>
      </c>
      <c r="F78" s="323">
        <v>27000</v>
      </c>
      <c r="G78" s="323">
        <v>15000</v>
      </c>
      <c r="H78" s="323">
        <v>1925.23</v>
      </c>
      <c r="I78" s="243">
        <f t="shared" si="1"/>
        <v>12.834866666666667</v>
      </c>
      <c r="J78" s="243">
        <f t="shared" si="2"/>
        <v>7.130481481481482</v>
      </c>
    </row>
    <row r="79" spans="2:10" ht="15" hidden="1">
      <c r="B79" s="105" t="s">
        <v>369</v>
      </c>
      <c r="C79" s="98"/>
      <c r="D79" s="99"/>
      <c r="E79" s="100" t="s">
        <v>422</v>
      </c>
      <c r="F79" s="323"/>
      <c r="G79" s="323"/>
      <c r="H79" s="323"/>
      <c r="I79" s="243" t="str">
        <f t="shared" si="1"/>
        <v> </v>
      </c>
      <c r="J79" s="243">
        <f t="shared" si="2"/>
      </c>
    </row>
    <row r="80" spans="2:10" ht="15">
      <c r="B80" s="103" t="s">
        <v>369</v>
      </c>
      <c r="C80" s="98"/>
      <c r="D80" s="99"/>
      <c r="E80" s="100" t="s">
        <v>422</v>
      </c>
      <c r="F80" s="323">
        <v>3000</v>
      </c>
      <c r="G80" s="323">
        <v>1500</v>
      </c>
      <c r="H80" s="323">
        <v>97.1</v>
      </c>
      <c r="I80" s="243" t="s">
        <v>734</v>
      </c>
      <c r="J80" s="243">
        <f t="shared" si="2"/>
        <v>3.2366666666666664</v>
      </c>
    </row>
    <row r="81" spans="2:10" s="83" customFormat="1" ht="15">
      <c r="B81" s="113" t="s">
        <v>464</v>
      </c>
      <c r="C81" s="95" t="s">
        <v>457</v>
      </c>
      <c r="D81" s="95" t="s">
        <v>465</v>
      </c>
      <c r="E81" s="96"/>
      <c r="F81" s="325">
        <f>F82</f>
        <v>500000</v>
      </c>
      <c r="G81" s="325">
        <f>G82</f>
        <v>0</v>
      </c>
      <c r="H81" s="325">
        <f>H82</f>
        <v>0</v>
      </c>
      <c r="I81" s="245" t="str">
        <f t="shared" si="1"/>
        <v> </v>
      </c>
      <c r="J81" s="245">
        <f t="shared" si="2"/>
        <v>0</v>
      </c>
    </row>
    <row r="82" spans="2:10" ht="15.75" thickBot="1">
      <c r="B82" s="105" t="s">
        <v>420</v>
      </c>
      <c r="C82" s="94"/>
      <c r="D82" s="95"/>
      <c r="E82" s="96" t="s">
        <v>421</v>
      </c>
      <c r="F82" s="323">
        <v>500000</v>
      </c>
      <c r="G82" s="323"/>
      <c r="H82" s="323"/>
      <c r="I82" s="243" t="str">
        <f t="shared" si="1"/>
        <v> </v>
      </c>
      <c r="J82" s="243">
        <f t="shared" si="2"/>
        <v>0</v>
      </c>
    </row>
    <row r="83" spans="2:10" s="83" customFormat="1" ht="21" customHeight="1" thickBot="1">
      <c r="B83" s="114" t="s">
        <v>375</v>
      </c>
      <c r="C83" s="115" t="s">
        <v>466</v>
      </c>
      <c r="D83" s="116"/>
      <c r="E83" s="117"/>
      <c r="F83" s="327">
        <f aca="true" t="shared" si="4" ref="F83:H84">F84</f>
        <v>160955</v>
      </c>
      <c r="G83" s="327">
        <f t="shared" si="4"/>
        <v>0</v>
      </c>
      <c r="H83" s="327">
        <f t="shared" si="4"/>
        <v>0</v>
      </c>
      <c r="I83" s="247" t="str">
        <f aca="true" t="shared" si="5" ref="I83:I146">IF(G83=0," ",H83/G83*100)</f>
        <v> </v>
      </c>
      <c r="J83" s="247">
        <f aca="true" t="shared" si="6" ref="J83:J146">IF(F83=0,"",H83/F83*100)</f>
        <v>0</v>
      </c>
    </row>
    <row r="84" spans="2:10" ht="15">
      <c r="B84" s="118" t="s">
        <v>467</v>
      </c>
      <c r="C84" s="119"/>
      <c r="D84" s="120" t="s">
        <v>431</v>
      </c>
      <c r="E84" s="120"/>
      <c r="F84" s="318">
        <f t="shared" si="4"/>
        <v>160955</v>
      </c>
      <c r="G84" s="318">
        <f t="shared" si="4"/>
        <v>0</v>
      </c>
      <c r="H84" s="318">
        <f t="shared" si="4"/>
        <v>0</v>
      </c>
      <c r="I84" s="248" t="str">
        <f t="shared" si="5"/>
        <v> </v>
      </c>
      <c r="J84" s="248">
        <f t="shared" si="6"/>
        <v>0</v>
      </c>
    </row>
    <row r="85" spans="2:10" ht="15.75" thickBot="1">
      <c r="B85" s="121" t="s">
        <v>376</v>
      </c>
      <c r="C85" s="122"/>
      <c r="D85" s="123"/>
      <c r="E85" s="123" t="s">
        <v>468</v>
      </c>
      <c r="F85" s="317">
        <f>161455-500</f>
        <v>160955</v>
      </c>
      <c r="G85" s="317"/>
      <c r="H85" s="317"/>
      <c r="I85" s="249" t="str">
        <f t="shared" si="5"/>
        <v> </v>
      </c>
      <c r="J85" s="249">
        <f t="shared" si="6"/>
        <v>0</v>
      </c>
    </row>
    <row r="86" spans="2:10" s="83" customFormat="1" ht="22.5" customHeight="1" thickBot="1">
      <c r="B86" s="210" t="s">
        <v>377</v>
      </c>
      <c r="C86" s="129" t="s">
        <v>469</v>
      </c>
      <c r="D86" s="130"/>
      <c r="E86" s="131"/>
      <c r="F86" s="331">
        <f>F87+F94+F114+F119+F122+F91</f>
        <v>9954045</v>
      </c>
      <c r="G86" s="331">
        <f>G87+G94+G114+G119+G122+G91</f>
        <v>5057919</v>
      </c>
      <c r="H86" s="331">
        <f>H87+H94+H114+H119+H122+H91</f>
        <v>4065478.91</v>
      </c>
      <c r="I86" s="332">
        <f t="shared" si="5"/>
        <v>80.37848984928388</v>
      </c>
      <c r="J86" s="332">
        <f t="shared" si="6"/>
        <v>40.842480720149446</v>
      </c>
    </row>
    <row r="87" spans="2:10" ht="15">
      <c r="B87" s="118" t="s">
        <v>424</v>
      </c>
      <c r="C87" s="120" t="s">
        <v>469</v>
      </c>
      <c r="D87" s="120" t="s">
        <v>425</v>
      </c>
      <c r="E87" s="120"/>
      <c r="F87" s="339">
        <f>SUM(F88:F90)</f>
        <v>1056000</v>
      </c>
      <c r="G87" s="339">
        <f>SUM(G88:G90)</f>
        <v>283000</v>
      </c>
      <c r="H87" s="339">
        <f>SUM(H88:H90)</f>
        <v>253773.38999999998</v>
      </c>
      <c r="I87" s="340">
        <f t="shared" si="5"/>
        <v>89.67257597173143</v>
      </c>
      <c r="J87" s="341">
        <f t="shared" si="6"/>
        <v>24.03157102272727</v>
      </c>
    </row>
    <row r="88" spans="2:10" ht="37.5" customHeight="1">
      <c r="B88" s="342" t="s">
        <v>450</v>
      </c>
      <c r="C88" s="207"/>
      <c r="D88" s="208"/>
      <c r="E88" s="208" t="s">
        <v>413</v>
      </c>
      <c r="F88" s="335">
        <v>1000000</v>
      </c>
      <c r="G88" s="335">
        <v>264500</v>
      </c>
      <c r="H88" s="335">
        <v>249884.52</v>
      </c>
      <c r="I88" s="336">
        <f t="shared" si="5"/>
        <v>94.47429867674857</v>
      </c>
      <c r="J88" s="279">
        <f t="shared" si="6"/>
        <v>24.988452</v>
      </c>
    </row>
    <row r="89" spans="2:10" ht="15">
      <c r="B89" s="342" t="s">
        <v>420</v>
      </c>
      <c r="C89" s="207"/>
      <c r="D89" s="208"/>
      <c r="E89" s="208" t="s">
        <v>421</v>
      </c>
      <c r="F89" s="335">
        <v>47000</v>
      </c>
      <c r="G89" s="335">
        <v>16500</v>
      </c>
      <c r="H89" s="335">
        <v>3670.06</v>
      </c>
      <c r="I89" s="336">
        <f t="shared" si="5"/>
        <v>22.24278787878788</v>
      </c>
      <c r="J89" s="279">
        <f t="shared" si="6"/>
        <v>7.80863829787234</v>
      </c>
    </row>
    <row r="90" spans="2:10" ht="15">
      <c r="B90" s="343" t="s">
        <v>369</v>
      </c>
      <c r="C90" s="207"/>
      <c r="D90" s="208"/>
      <c r="E90" s="208" t="s">
        <v>422</v>
      </c>
      <c r="F90" s="335">
        <v>9000</v>
      </c>
      <c r="G90" s="335">
        <v>2000</v>
      </c>
      <c r="H90" s="335">
        <v>218.81</v>
      </c>
      <c r="I90" s="336">
        <f t="shared" si="5"/>
        <v>10.9405</v>
      </c>
      <c r="J90" s="279">
        <f t="shared" si="6"/>
        <v>2.431222222222222</v>
      </c>
    </row>
    <row r="91" spans="2:10" ht="15">
      <c r="B91" s="342" t="s">
        <v>467</v>
      </c>
      <c r="C91" s="208" t="s">
        <v>469</v>
      </c>
      <c r="D91" s="208" t="s">
        <v>431</v>
      </c>
      <c r="E91" s="208"/>
      <c r="F91" s="333">
        <f>F92</f>
        <v>3045</v>
      </c>
      <c r="G91" s="333">
        <f>G92</f>
        <v>3045</v>
      </c>
      <c r="H91" s="333">
        <f>H92</f>
        <v>2075</v>
      </c>
      <c r="I91" s="334">
        <f t="shared" si="5"/>
        <v>68.14449917898193</v>
      </c>
      <c r="J91" s="344">
        <f t="shared" si="6"/>
        <v>68.14449917898193</v>
      </c>
    </row>
    <row r="92" spans="2:10" ht="15">
      <c r="B92" s="342" t="s">
        <v>420</v>
      </c>
      <c r="C92" s="208"/>
      <c r="D92" s="208"/>
      <c r="E92" s="208" t="s">
        <v>421</v>
      </c>
      <c r="F92" s="335">
        <v>3045</v>
      </c>
      <c r="G92" s="335">
        <v>3045</v>
      </c>
      <c r="H92" s="335">
        <v>2075</v>
      </c>
      <c r="I92" s="336">
        <f t="shared" si="5"/>
        <v>68.14449917898193</v>
      </c>
      <c r="J92" s="279">
        <f t="shared" si="6"/>
        <v>68.14449917898193</v>
      </c>
    </row>
    <row r="93" spans="2:10" ht="15">
      <c r="B93" s="342" t="s">
        <v>369</v>
      </c>
      <c r="C93" s="208"/>
      <c r="D93" s="208"/>
      <c r="E93" s="208" t="s">
        <v>422</v>
      </c>
      <c r="F93" s="335"/>
      <c r="G93" s="335"/>
      <c r="H93" s="335"/>
      <c r="I93" s="336" t="str">
        <f t="shared" si="5"/>
        <v> </v>
      </c>
      <c r="J93" s="279">
        <f t="shared" si="6"/>
      </c>
    </row>
    <row r="94" spans="2:10" ht="26.25">
      <c r="B94" s="342" t="s">
        <v>470</v>
      </c>
      <c r="C94" s="208" t="s">
        <v>469</v>
      </c>
      <c r="D94" s="208" t="s">
        <v>471</v>
      </c>
      <c r="E94" s="208"/>
      <c r="F94" s="333">
        <f>SUM(F95:F113)</f>
        <v>870000</v>
      </c>
      <c r="G94" s="333">
        <f>SUM(G95:G113)</f>
        <v>333344</v>
      </c>
      <c r="H94" s="333">
        <f>SUM(H95:H113)</f>
        <v>143105.09</v>
      </c>
      <c r="I94" s="334">
        <f t="shared" si="5"/>
        <v>42.930153235096476</v>
      </c>
      <c r="J94" s="344">
        <f t="shared" si="6"/>
        <v>16.448860919540227</v>
      </c>
    </row>
    <row r="95" spans="2:10" ht="51.75" hidden="1">
      <c r="B95" s="342" t="s">
        <v>450</v>
      </c>
      <c r="C95" s="208"/>
      <c r="D95" s="208"/>
      <c r="E95" s="208" t="s">
        <v>413</v>
      </c>
      <c r="F95" s="335"/>
      <c r="G95" s="335"/>
      <c r="H95" s="335"/>
      <c r="I95" s="336" t="str">
        <f t="shared" si="5"/>
        <v> </v>
      </c>
      <c r="J95" s="279">
        <f t="shared" si="6"/>
      </c>
    </row>
    <row r="96" spans="2:10" ht="15">
      <c r="B96" s="342" t="s">
        <v>420</v>
      </c>
      <c r="C96" s="208"/>
      <c r="D96" s="208"/>
      <c r="E96" s="208" t="s">
        <v>421</v>
      </c>
      <c r="F96" s="335">
        <v>647000</v>
      </c>
      <c r="G96" s="335">
        <v>251844</v>
      </c>
      <c r="H96" s="335">
        <v>122305.09</v>
      </c>
      <c r="I96" s="336">
        <f t="shared" si="5"/>
        <v>48.5638291958514</v>
      </c>
      <c r="J96" s="279">
        <f t="shared" si="6"/>
        <v>18.903414219474495</v>
      </c>
    </row>
    <row r="97" spans="2:10" ht="15" hidden="1">
      <c r="B97" s="345" t="s">
        <v>472</v>
      </c>
      <c r="C97" s="208" t="s">
        <v>473</v>
      </c>
      <c r="D97" s="208" t="s">
        <v>474</v>
      </c>
      <c r="E97" s="208" t="s">
        <v>19</v>
      </c>
      <c r="F97" s="333"/>
      <c r="G97" s="333"/>
      <c r="H97" s="333"/>
      <c r="I97" s="334" t="str">
        <f t="shared" si="5"/>
        <v> </v>
      </c>
      <c r="J97" s="344">
        <f t="shared" si="6"/>
      </c>
    </row>
    <row r="98" spans="2:10" ht="26.25" hidden="1">
      <c r="B98" s="345" t="s">
        <v>475</v>
      </c>
      <c r="C98" s="208" t="s">
        <v>473</v>
      </c>
      <c r="D98" s="208" t="s">
        <v>474</v>
      </c>
      <c r="E98" s="208" t="s">
        <v>19</v>
      </c>
      <c r="F98" s="333"/>
      <c r="G98" s="333"/>
      <c r="H98" s="333"/>
      <c r="I98" s="334" t="str">
        <f t="shared" si="5"/>
        <v> </v>
      </c>
      <c r="J98" s="344">
        <f t="shared" si="6"/>
      </c>
    </row>
    <row r="99" spans="2:10" s="124" customFormat="1" ht="26.25" hidden="1">
      <c r="B99" s="345" t="s">
        <v>476</v>
      </c>
      <c r="C99" s="337" t="s">
        <v>473</v>
      </c>
      <c r="D99" s="337" t="s">
        <v>474</v>
      </c>
      <c r="E99" s="208" t="s">
        <v>19</v>
      </c>
      <c r="F99" s="338"/>
      <c r="G99" s="338"/>
      <c r="H99" s="338"/>
      <c r="I99" s="334" t="str">
        <f t="shared" si="5"/>
        <v> </v>
      </c>
      <c r="J99" s="344">
        <f t="shared" si="6"/>
      </c>
    </row>
    <row r="100" spans="2:10" s="124" customFormat="1" ht="26.25" hidden="1">
      <c r="B100" s="345" t="s">
        <v>477</v>
      </c>
      <c r="C100" s="337" t="s">
        <v>473</v>
      </c>
      <c r="D100" s="337" t="s">
        <v>474</v>
      </c>
      <c r="E100" s="208" t="s">
        <v>19</v>
      </c>
      <c r="F100" s="338"/>
      <c r="G100" s="338"/>
      <c r="H100" s="338"/>
      <c r="I100" s="334" t="str">
        <f t="shared" si="5"/>
        <v> </v>
      </c>
      <c r="J100" s="344">
        <f t="shared" si="6"/>
      </c>
    </row>
    <row r="101" spans="2:10" s="124" customFormat="1" ht="26.25" hidden="1">
      <c r="B101" s="345" t="s">
        <v>478</v>
      </c>
      <c r="C101" s="337" t="s">
        <v>473</v>
      </c>
      <c r="D101" s="337" t="s">
        <v>474</v>
      </c>
      <c r="E101" s="208" t="s">
        <v>19</v>
      </c>
      <c r="F101" s="338"/>
      <c r="G101" s="338"/>
      <c r="H101" s="338"/>
      <c r="I101" s="334" t="str">
        <f t="shared" si="5"/>
        <v> </v>
      </c>
      <c r="J101" s="344">
        <f t="shared" si="6"/>
      </c>
    </row>
    <row r="102" spans="2:10" s="124" customFormat="1" ht="26.25" hidden="1">
      <c r="B102" s="345" t="s">
        <v>479</v>
      </c>
      <c r="C102" s="337" t="s">
        <v>473</v>
      </c>
      <c r="D102" s="337" t="s">
        <v>474</v>
      </c>
      <c r="E102" s="208" t="s">
        <v>19</v>
      </c>
      <c r="F102" s="338"/>
      <c r="G102" s="338"/>
      <c r="H102" s="338"/>
      <c r="I102" s="334" t="str">
        <f t="shared" si="5"/>
        <v> </v>
      </c>
      <c r="J102" s="344">
        <f t="shared" si="6"/>
      </c>
    </row>
    <row r="103" spans="2:10" s="125" customFormat="1" ht="15" hidden="1">
      <c r="B103" s="345" t="s">
        <v>480</v>
      </c>
      <c r="C103" s="208" t="s">
        <v>481</v>
      </c>
      <c r="D103" s="207"/>
      <c r="E103" s="207"/>
      <c r="F103" s="333"/>
      <c r="G103" s="333"/>
      <c r="H103" s="333"/>
      <c r="I103" s="334" t="str">
        <f t="shared" si="5"/>
        <v> </v>
      </c>
      <c r="J103" s="344">
        <f t="shared" si="6"/>
      </c>
    </row>
    <row r="104" spans="2:10" s="125" customFormat="1" ht="15" hidden="1">
      <c r="B104" s="343" t="s">
        <v>369</v>
      </c>
      <c r="C104" s="208"/>
      <c r="D104" s="207"/>
      <c r="E104" s="208" t="s">
        <v>422</v>
      </c>
      <c r="F104" s="335"/>
      <c r="G104" s="335"/>
      <c r="H104" s="335"/>
      <c r="I104" s="336" t="str">
        <f t="shared" si="5"/>
        <v> </v>
      </c>
      <c r="J104" s="279">
        <f t="shared" si="6"/>
      </c>
    </row>
    <row r="105" spans="2:10" s="125" customFormat="1" ht="15">
      <c r="B105" s="342" t="s">
        <v>369</v>
      </c>
      <c r="C105" s="208"/>
      <c r="D105" s="207"/>
      <c r="E105" s="208" t="s">
        <v>422</v>
      </c>
      <c r="F105" s="335">
        <v>30000</v>
      </c>
      <c r="G105" s="335">
        <v>15000</v>
      </c>
      <c r="H105" s="335"/>
      <c r="I105" s="336">
        <f t="shared" si="5"/>
        <v>0</v>
      </c>
      <c r="J105" s="279">
        <f t="shared" si="6"/>
        <v>0</v>
      </c>
    </row>
    <row r="106" spans="2:10" s="125" customFormat="1" ht="15">
      <c r="B106" s="193" t="s">
        <v>482</v>
      </c>
      <c r="C106" s="208"/>
      <c r="D106" s="208" t="s">
        <v>483</v>
      </c>
      <c r="E106" s="208"/>
      <c r="F106" s="335"/>
      <c r="G106" s="335"/>
      <c r="H106" s="335"/>
      <c r="I106" s="336" t="str">
        <f t="shared" si="5"/>
        <v> </v>
      </c>
      <c r="J106" s="279">
        <f t="shared" si="6"/>
      </c>
    </row>
    <row r="107" spans="2:10" s="125" customFormat="1" ht="15">
      <c r="B107" s="342" t="s">
        <v>420</v>
      </c>
      <c r="C107" s="208"/>
      <c r="D107" s="208"/>
      <c r="E107" s="208" t="s">
        <v>421</v>
      </c>
      <c r="F107" s="335">
        <v>10000</v>
      </c>
      <c r="G107" s="335">
        <v>2500</v>
      </c>
      <c r="H107" s="335"/>
      <c r="I107" s="336">
        <f t="shared" si="5"/>
        <v>0</v>
      </c>
      <c r="J107" s="279">
        <f t="shared" si="6"/>
        <v>0</v>
      </c>
    </row>
    <row r="108" spans="2:10" s="125" customFormat="1" ht="26.25">
      <c r="B108" s="193" t="s">
        <v>484</v>
      </c>
      <c r="C108" s="208"/>
      <c r="D108" s="208" t="s">
        <v>485</v>
      </c>
      <c r="E108" s="208"/>
      <c r="F108" s="335"/>
      <c r="G108" s="335"/>
      <c r="H108" s="335"/>
      <c r="I108" s="336" t="str">
        <f t="shared" si="5"/>
        <v> </v>
      </c>
      <c r="J108" s="279">
        <f t="shared" si="6"/>
      </c>
    </row>
    <row r="109" spans="2:10" s="125" customFormat="1" ht="15">
      <c r="B109" s="342" t="s">
        <v>369</v>
      </c>
      <c r="C109" s="208"/>
      <c r="D109" s="208"/>
      <c r="E109" s="208" t="s">
        <v>422</v>
      </c>
      <c r="F109" s="335">
        <v>40000</v>
      </c>
      <c r="G109" s="335">
        <v>12000</v>
      </c>
      <c r="H109" s="335">
        <v>10000</v>
      </c>
      <c r="I109" s="336">
        <f t="shared" si="5"/>
        <v>83.33333333333334</v>
      </c>
      <c r="J109" s="279">
        <f t="shared" si="6"/>
        <v>25</v>
      </c>
    </row>
    <row r="110" spans="2:10" s="125" customFormat="1" ht="15">
      <c r="B110" s="193" t="s">
        <v>486</v>
      </c>
      <c r="C110" s="208"/>
      <c r="D110" s="208" t="s">
        <v>487</v>
      </c>
      <c r="E110" s="208"/>
      <c r="F110" s="335"/>
      <c r="G110" s="335"/>
      <c r="H110" s="335"/>
      <c r="I110" s="336" t="str">
        <f t="shared" si="5"/>
        <v> </v>
      </c>
      <c r="J110" s="279">
        <f t="shared" si="6"/>
      </c>
    </row>
    <row r="111" spans="2:10" s="125" customFormat="1" ht="15">
      <c r="B111" s="342" t="s">
        <v>369</v>
      </c>
      <c r="C111" s="208"/>
      <c r="D111" s="208"/>
      <c r="E111" s="208" t="s">
        <v>422</v>
      </c>
      <c r="F111" s="335">
        <v>43000</v>
      </c>
      <c r="G111" s="335">
        <v>12000</v>
      </c>
      <c r="H111" s="335">
        <v>10800</v>
      </c>
      <c r="I111" s="336">
        <f t="shared" si="5"/>
        <v>90</v>
      </c>
      <c r="J111" s="279">
        <f t="shared" si="6"/>
        <v>25.116279069767444</v>
      </c>
    </row>
    <row r="112" spans="2:10" s="125" customFormat="1" ht="15">
      <c r="B112" s="193" t="s">
        <v>488</v>
      </c>
      <c r="C112" s="208"/>
      <c r="D112" s="208" t="s">
        <v>489</v>
      </c>
      <c r="E112" s="208"/>
      <c r="F112" s="335"/>
      <c r="G112" s="335"/>
      <c r="H112" s="335"/>
      <c r="I112" s="336" t="str">
        <f t="shared" si="5"/>
        <v> </v>
      </c>
      <c r="J112" s="279">
        <f t="shared" si="6"/>
      </c>
    </row>
    <row r="113" spans="2:10" s="125" customFormat="1" ht="15">
      <c r="B113" s="342" t="s">
        <v>420</v>
      </c>
      <c r="C113" s="208"/>
      <c r="D113" s="207"/>
      <c r="E113" s="208" t="s">
        <v>421</v>
      </c>
      <c r="F113" s="335">
        <v>100000</v>
      </c>
      <c r="G113" s="335">
        <v>40000</v>
      </c>
      <c r="H113" s="335"/>
      <c r="I113" s="336">
        <f t="shared" si="5"/>
        <v>0</v>
      </c>
      <c r="J113" s="279">
        <f t="shared" si="6"/>
        <v>0</v>
      </c>
    </row>
    <row r="114" spans="2:10" s="78" customFormat="1" ht="15">
      <c r="B114" s="342" t="s">
        <v>490</v>
      </c>
      <c r="C114" s="208" t="s">
        <v>469</v>
      </c>
      <c r="D114" s="208" t="s">
        <v>491</v>
      </c>
      <c r="E114" s="208"/>
      <c r="F114" s="333">
        <f>F115+F116+F117+F118</f>
        <v>6845000</v>
      </c>
      <c r="G114" s="333">
        <f>G115+G116+G117+G118</f>
        <v>3972250</v>
      </c>
      <c r="H114" s="333">
        <f>H115+H116+H117+H118</f>
        <v>3230270.81</v>
      </c>
      <c r="I114" s="334">
        <f t="shared" si="5"/>
        <v>81.32093423122916</v>
      </c>
      <c r="J114" s="344">
        <f t="shared" si="6"/>
        <v>47.19168458729</v>
      </c>
    </row>
    <row r="115" spans="2:10" s="78" customFormat="1" ht="24.75" customHeight="1">
      <c r="B115" s="342" t="s">
        <v>450</v>
      </c>
      <c r="C115" s="208"/>
      <c r="D115" s="208"/>
      <c r="E115" s="208" t="s">
        <v>413</v>
      </c>
      <c r="F115" s="335">
        <v>4200000</v>
      </c>
      <c r="G115" s="335">
        <v>2122500</v>
      </c>
      <c r="H115" s="335">
        <v>2098615.74</v>
      </c>
      <c r="I115" s="336">
        <f t="shared" si="5"/>
        <v>98.87471095406362</v>
      </c>
      <c r="J115" s="279">
        <f t="shared" si="6"/>
        <v>49.967041428571434</v>
      </c>
    </row>
    <row r="116" spans="2:10" s="78" customFormat="1" ht="15">
      <c r="B116" s="107" t="s">
        <v>420</v>
      </c>
      <c r="C116" s="208"/>
      <c r="D116" s="208"/>
      <c r="E116" s="208" t="s">
        <v>421</v>
      </c>
      <c r="F116" s="335">
        <v>2545000</v>
      </c>
      <c r="G116" s="335">
        <v>1769750</v>
      </c>
      <c r="H116" s="335">
        <v>1101678.9</v>
      </c>
      <c r="I116" s="336">
        <f t="shared" si="5"/>
        <v>62.250538211611804</v>
      </c>
      <c r="J116" s="279">
        <f t="shared" si="6"/>
        <v>43.287972495088404</v>
      </c>
    </row>
    <row r="117" spans="2:10" s="78" customFormat="1" ht="15" hidden="1">
      <c r="B117" s="343" t="s">
        <v>369</v>
      </c>
      <c r="C117" s="208"/>
      <c r="D117" s="208"/>
      <c r="E117" s="208" t="s">
        <v>422</v>
      </c>
      <c r="F117" s="335"/>
      <c r="G117" s="335"/>
      <c r="H117" s="335"/>
      <c r="I117" s="336" t="str">
        <f t="shared" si="5"/>
        <v> </v>
      </c>
      <c r="J117" s="279">
        <f t="shared" si="6"/>
      </c>
    </row>
    <row r="118" spans="2:10" s="78" customFormat="1" ht="15">
      <c r="B118" s="342" t="s">
        <v>369</v>
      </c>
      <c r="C118" s="208"/>
      <c r="D118" s="208"/>
      <c r="E118" s="208" t="s">
        <v>422</v>
      </c>
      <c r="F118" s="335">
        <v>100000</v>
      </c>
      <c r="G118" s="335">
        <v>80000</v>
      </c>
      <c r="H118" s="335">
        <v>29976.17</v>
      </c>
      <c r="I118" s="336">
        <f t="shared" si="5"/>
        <v>37.4702125</v>
      </c>
      <c r="J118" s="279">
        <f t="shared" si="6"/>
        <v>29.976169999999996</v>
      </c>
    </row>
    <row r="119" spans="2:10" s="78" customFormat="1" ht="15">
      <c r="B119" s="342" t="s">
        <v>492</v>
      </c>
      <c r="C119" s="208" t="s">
        <v>469</v>
      </c>
      <c r="D119" s="208" t="s">
        <v>493</v>
      </c>
      <c r="E119" s="208"/>
      <c r="F119" s="333">
        <f>F120</f>
        <v>1100000</v>
      </c>
      <c r="G119" s="333">
        <f>G120</f>
        <v>436280</v>
      </c>
      <c r="H119" s="333">
        <f>H120</f>
        <v>436254.62</v>
      </c>
      <c r="I119" s="334">
        <f t="shared" si="5"/>
        <v>99.99418263500505</v>
      </c>
      <c r="J119" s="344">
        <f t="shared" si="6"/>
        <v>39.659510909090905</v>
      </c>
    </row>
    <row r="120" spans="2:10" s="78" customFormat="1" ht="29.25" customHeight="1">
      <c r="B120" s="107" t="s">
        <v>450</v>
      </c>
      <c r="C120" s="208"/>
      <c r="D120" s="208"/>
      <c r="E120" s="208" t="s">
        <v>413</v>
      </c>
      <c r="F120" s="335">
        <v>1100000</v>
      </c>
      <c r="G120" s="335">
        <v>436280</v>
      </c>
      <c r="H120" s="335">
        <v>436254.62</v>
      </c>
      <c r="I120" s="336">
        <f t="shared" si="5"/>
        <v>99.99418263500505</v>
      </c>
      <c r="J120" s="279">
        <f t="shared" si="6"/>
        <v>39.659510909090905</v>
      </c>
    </row>
    <row r="121" spans="2:10" s="78" customFormat="1" ht="13.5" customHeight="1" hidden="1">
      <c r="B121" s="107" t="s">
        <v>420</v>
      </c>
      <c r="C121" s="208"/>
      <c r="D121" s="208"/>
      <c r="E121" s="208" t="s">
        <v>421</v>
      </c>
      <c r="F121" s="335"/>
      <c r="G121" s="335"/>
      <c r="H121" s="335"/>
      <c r="I121" s="336" t="str">
        <f t="shared" si="5"/>
        <v> </v>
      </c>
      <c r="J121" s="279">
        <f t="shared" si="6"/>
      </c>
    </row>
    <row r="122" spans="2:10" s="78" customFormat="1" ht="25.5" customHeight="1">
      <c r="B122" s="346" t="s">
        <v>494</v>
      </c>
      <c r="C122" s="208"/>
      <c r="D122" s="208"/>
      <c r="E122" s="208"/>
      <c r="F122" s="333">
        <f>F123</f>
        <v>80000</v>
      </c>
      <c r="G122" s="333">
        <f>G123</f>
        <v>30000</v>
      </c>
      <c r="H122" s="333">
        <f>H123</f>
        <v>0</v>
      </c>
      <c r="I122" s="334">
        <f t="shared" si="5"/>
        <v>0</v>
      </c>
      <c r="J122" s="344">
        <f t="shared" si="6"/>
        <v>0</v>
      </c>
    </row>
    <row r="123" spans="2:10" s="78" customFormat="1" ht="13.5" customHeight="1">
      <c r="B123" s="107" t="s">
        <v>495</v>
      </c>
      <c r="C123" s="208" t="s">
        <v>469</v>
      </c>
      <c r="D123" s="208" t="s">
        <v>496</v>
      </c>
      <c r="E123" s="208"/>
      <c r="F123" s="335">
        <f>F125+F127+F129</f>
        <v>80000</v>
      </c>
      <c r="G123" s="335">
        <f>G125+G127+G129</f>
        <v>30000</v>
      </c>
      <c r="H123" s="335">
        <f>H125+H127+H129</f>
        <v>0</v>
      </c>
      <c r="I123" s="336">
        <f t="shared" si="5"/>
        <v>0</v>
      </c>
      <c r="J123" s="279">
        <f t="shared" si="6"/>
        <v>0</v>
      </c>
    </row>
    <row r="124" spans="2:10" s="78" customFormat="1" ht="13.5" customHeight="1">
      <c r="B124" s="107" t="s">
        <v>497</v>
      </c>
      <c r="C124" s="208" t="s">
        <v>469</v>
      </c>
      <c r="D124" s="208" t="s">
        <v>498</v>
      </c>
      <c r="E124" s="208"/>
      <c r="F124" s="335">
        <f>F125</f>
        <v>50000</v>
      </c>
      <c r="G124" s="335">
        <f>G125</f>
        <v>15000</v>
      </c>
      <c r="H124" s="335">
        <f>H125</f>
        <v>0</v>
      </c>
      <c r="I124" s="336">
        <f>IF(G124=0," ",H124/G124*100)</f>
        <v>0</v>
      </c>
      <c r="J124" s="279">
        <f>IF(F124=0,"",H124/F124*100)</f>
        <v>0</v>
      </c>
    </row>
    <row r="125" spans="2:10" s="78" customFormat="1" ht="13.5" customHeight="1">
      <c r="B125" s="107" t="s">
        <v>420</v>
      </c>
      <c r="C125" s="208"/>
      <c r="D125" s="208"/>
      <c r="E125" s="208" t="s">
        <v>421</v>
      </c>
      <c r="F125" s="335">
        <v>50000</v>
      </c>
      <c r="G125" s="335">
        <v>15000</v>
      </c>
      <c r="H125" s="335"/>
      <c r="I125" s="336">
        <f t="shared" si="5"/>
        <v>0</v>
      </c>
      <c r="J125" s="279">
        <f t="shared" si="6"/>
        <v>0</v>
      </c>
    </row>
    <row r="126" spans="2:10" s="78" customFormat="1" ht="13.5" customHeight="1">
      <c r="B126" s="107" t="s">
        <v>499</v>
      </c>
      <c r="C126" s="208" t="s">
        <v>469</v>
      </c>
      <c r="D126" s="208" t="s">
        <v>500</v>
      </c>
      <c r="E126" s="208"/>
      <c r="F126" s="335">
        <f>F127</f>
        <v>25000</v>
      </c>
      <c r="G126" s="335">
        <f>G127</f>
        <v>10000</v>
      </c>
      <c r="H126" s="335">
        <f>H127</f>
        <v>0</v>
      </c>
      <c r="I126" s="336">
        <f t="shared" si="5"/>
        <v>0</v>
      </c>
      <c r="J126" s="279">
        <f t="shared" si="6"/>
        <v>0</v>
      </c>
    </row>
    <row r="127" spans="2:10" s="78" customFormat="1" ht="13.5" customHeight="1">
      <c r="B127" s="107" t="s">
        <v>420</v>
      </c>
      <c r="C127" s="208"/>
      <c r="D127" s="208"/>
      <c r="E127" s="208" t="s">
        <v>421</v>
      </c>
      <c r="F127" s="335">
        <v>25000</v>
      </c>
      <c r="G127" s="335">
        <v>10000</v>
      </c>
      <c r="H127" s="335"/>
      <c r="I127" s="336">
        <f t="shared" si="5"/>
        <v>0</v>
      </c>
      <c r="J127" s="279">
        <f t="shared" si="6"/>
        <v>0</v>
      </c>
    </row>
    <row r="128" spans="2:10" s="78" customFormat="1" ht="13.5" customHeight="1">
      <c r="B128" s="107" t="s">
        <v>501</v>
      </c>
      <c r="C128" s="208" t="s">
        <v>469</v>
      </c>
      <c r="D128" s="208" t="s">
        <v>502</v>
      </c>
      <c r="E128" s="208"/>
      <c r="F128" s="335">
        <f>F129</f>
        <v>5000</v>
      </c>
      <c r="G128" s="335">
        <f>G129</f>
        <v>5000</v>
      </c>
      <c r="H128" s="335">
        <f>H129</f>
        <v>0</v>
      </c>
      <c r="I128" s="336">
        <f t="shared" si="5"/>
        <v>0</v>
      </c>
      <c r="J128" s="279">
        <f t="shared" si="6"/>
        <v>0</v>
      </c>
    </row>
    <row r="129" spans="2:10" s="78" customFormat="1" ht="13.5" customHeight="1" thickBot="1">
      <c r="B129" s="209" t="s">
        <v>420</v>
      </c>
      <c r="C129" s="123"/>
      <c r="D129" s="123"/>
      <c r="E129" s="123" t="s">
        <v>421</v>
      </c>
      <c r="F129" s="347">
        <v>5000</v>
      </c>
      <c r="G129" s="347">
        <v>5000</v>
      </c>
      <c r="H129" s="347"/>
      <c r="I129" s="348">
        <f t="shared" si="5"/>
        <v>0</v>
      </c>
      <c r="J129" s="249">
        <f t="shared" si="6"/>
        <v>0</v>
      </c>
    </row>
    <row r="130" spans="2:10" ht="35.25" customHeight="1" thickBot="1">
      <c r="B130" s="128" t="s">
        <v>380</v>
      </c>
      <c r="C130" s="129" t="s">
        <v>503</v>
      </c>
      <c r="D130" s="130"/>
      <c r="E130" s="131"/>
      <c r="F130" s="305">
        <f>F137</f>
        <v>750000</v>
      </c>
      <c r="G130" s="305">
        <f>G137</f>
        <v>247000</v>
      </c>
      <c r="H130" s="305">
        <f>H137</f>
        <v>218880.7</v>
      </c>
      <c r="I130" s="250">
        <f t="shared" si="5"/>
        <v>88.61566801619433</v>
      </c>
      <c r="J130" s="250">
        <f t="shared" si="6"/>
        <v>29.184093333333333</v>
      </c>
    </row>
    <row r="131" spans="2:10" ht="15.75" hidden="1" thickBot="1">
      <c r="B131" s="132" t="s">
        <v>504</v>
      </c>
      <c r="C131" s="98" t="s">
        <v>505</v>
      </c>
      <c r="D131" s="99"/>
      <c r="E131" s="100"/>
      <c r="F131" s="289">
        <f>F132</f>
        <v>0</v>
      </c>
      <c r="G131" s="289">
        <f>G132</f>
        <v>0</v>
      </c>
      <c r="H131" s="289">
        <f>H132</f>
        <v>0</v>
      </c>
      <c r="I131" s="251" t="str">
        <f t="shared" si="5"/>
        <v> </v>
      </c>
      <c r="J131" s="251">
        <f t="shared" si="6"/>
      </c>
    </row>
    <row r="132" spans="2:10" ht="15.75" hidden="1" thickBot="1">
      <c r="B132" s="134" t="s">
        <v>506</v>
      </c>
      <c r="C132" s="135"/>
      <c r="D132" s="127" t="s">
        <v>507</v>
      </c>
      <c r="E132" s="136"/>
      <c r="F132" s="294"/>
      <c r="G132" s="294"/>
      <c r="H132" s="294"/>
      <c r="I132" s="252" t="str">
        <f t="shared" si="5"/>
        <v> </v>
      </c>
      <c r="J132" s="252">
        <f t="shared" si="6"/>
      </c>
    </row>
    <row r="133" spans="2:10" s="83" customFormat="1" ht="24" customHeight="1" hidden="1">
      <c r="B133" s="138" t="s">
        <v>378</v>
      </c>
      <c r="C133" s="139" t="s">
        <v>481</v>
      </c>
      <c r="D133" s="140"/>
      <c r="E133" s="141"/>
      <c r="F133" s="328">
        <f aca="true" t="shared" si="7" ref="F133:H135">F134</f>
        <v>0</v>
      </c>
      <c r="G133" s="328">
        <f t="shared" si="7"/>
        <v>0</v>
      </c>
      <c r="H133" s="328">
        <f t="shared" si="7"/>
        <v>0</v>
      </c>
      <c r="I133" s="253" t="str">
        <f t="shared" si="5"/>
        <v> </v>
      </c>
      <c r="J133" s="253">
        <f t="shared" si="6"/>
      </c>
    </row>
    <row r="134" spans="2:10" s="83" customFormat="1" ht="19.5" customHeight="1" hidden="1">
      <c r="B134" s="143" t="s">
        <v>379</v>
      </c>
      <c r="C134" s="109" t="s">
        <v>508</v>
      </c>
      <c r="D134" s="110"/>
      <c r="E134" s="111"/>
      <c r="F134" s="286">
        <f t="shared" si="7"/>
        <v>0</v>
      </c>
      <c r="G134" s="286">
        <f t="shared" si="7"/>
        <v>0</v>
      </c>
      <c r="H134" s="286">
        <f t="shared" si="7"/>
        <v>0</v>
      </c>
      <c r="I134" s="254" t="str">
        <f t="shared" si="5"/>
        <v> </v>
      </c>
      <c r="J134" s="254">
        <f t="shared" si="6"/>
      </c>
    </row>
    <row r="135" spans="2:10" ht="25.5" hidden="1" thickBot="1">
      <c r="B135" s="145" t="s">
        <v>509</v>
      </c>
      <c r="C135" s="94"/>
      <c r="D135" s="95" t="s">
        <v>510</v>
      </c>
      <c r="E135" s="96"/>
      <c r="F135" s="290">
        <f t="shared" si="7"/>
        <v>0</v>
      </c>
      <c r="G135" s="290">
        <f t="shared" si="7"/>
        <v>0</v>
      </c>
      <c r="H135" s="290">
        <f t="shared" si="7"/>
        <v>0</v>
      </c>
      <c r="I135" s="255" t="str">
        <f t="shared" si="5"/>
        <v> </v>
      </c>
      <c r="J135" s="255">
        <f t="shared" si="6"/>
      </c>
    </row>
    <row r="136" spans="2:10" ht="15.75" hidden="1" thickBot="1">
      <c r="B136" s="147" t="s">
        <v>506</v>
      </c>
      <c r="C136" s="148"/>
      <c r="D136" s="149"/>
      <c r="E136" s="150" t="s">
        <v>511</v>
      </c>
      <c r="F136" s="293"/>
      <c r="G136" s="293"/>
      <c r="H136" s="293"/>
      <c r="I136" s="256" t="str">
        <f t="shared" si="5"/>
        <v> </v>
      </c>
      <c r="J136" s="256">
        <f t="shared" si="6"/>
      </c>
    </row>
    <row r="137" spans="2:10" s="83" customFormat="1" ht="26.25">
      <c r="B137" s="143" t="s">
        <v>381</v>
      </c>
      <c r="C137" s="109" t="s">
        <v>512</v>
      </c>
      <c r="D137" s="110"/>
      <c r="E137" s="111"/>
      <c r="F137" s="286">
        <f>F138+F139</f>
        <v>750000</v>
      </c>
      <c r="G137" s="286">
        <f>G138+G139</f>
        <v>247000</v>
      </c>
      <c r="H137" s="286">
        <f>H138+H139</f>
        <v>218880.7</v>
      </c>
      <c r="I137" s="254">
        <f t="shared" si="5"/>
        <v>88.61566801619433</v>
      </c>
      <c r="J137" s="254">
        <f t="shared" si="6"/>
        <v>29.184093333333333</v>
      </c>
    </row>
    <row r="138" spans="2:10" ht="15" hidden="1">
      <c r="B138" s="132" t="s">
        <v>356</v>
      </c>
      <c r="C138" s="98"/>
      <c r="D138" s="99" t="s">
        <v>507</v>
      </c>
      <c r="E138" s="100" t="s">
        <v>428</v>
      </c>
      <c r="F138" s="289"/>
      <c r="G138" s="289"/>
      <c r="H138" s="289"/>
      <c r="I138" s="251" t="str">
        <f t="shared" si="5"/>
        <v> </v>
      </c>
      <c r="J138" s="251">
        <f t="shared" si="6"/>
      </c>
    </row>
    <row r="139" spans="2:10" ht="15">
      <c r="B139" s="151" t="s">
        <v>513</v>
      </c>
      <c r="C139" s="94"/>
      <c r="D139" s="95" t="s">
        <v>514</v>
      </c>
      <c r="E139" s="96"/>
      <c r="F139" s="287">
        <f>F140+F141</f>
        <v>750000</v>
      </c>
      <c r="G139" s="287">
        <f>G140+G141</f>
        <v>247000</v>
      </c>
      <c r="H139" s="287">
        <f>H140+H141</f>
        <v>218880.7</v>
      </c>
      <c r="I139" s="257">
        <f t="shared" si="5"/>
        <v>88.61566801619433</v>
      </c>
      <c r="J139" s="257">
        <f t="shared" si="6"/>
        <v>29.184093333333333</v>
      </c>
    </row>
    <row r="140" spans="2:10" ht="37.5" thickBot="1">
      <c r="B140" s="151" t="s">
        <v>367</v>
      </c>
      <c r="C140" s="94"/>
      <c r="D140" s="95"/>
      <c r="E140" s="96" t="s">
        <v>413</v>
      </c>
      <c r="F140" s="287">
        <v>750000</v>
      </c>
      <c r="G140" s="287">
        <v>247000</v>
      </c>
      <c r="H140" s="287">
        <v>218880.7</v>
      </c>
      <c r="I140" s="257">
        <f t="shared" si="5"/>
        <v>88.61566801619433</v>
      </c>
      <c r="J140" s="257">
        <f t="shared" si="6"/>
        <v>29.184093333333333</v>
      </c>
    </row>
    <row r="141" spans="2:10" ht="15.75" hidden="1" thickBot="1">
      <c r="B141" s="134" t="s">
        <v>420</v>
      </c>
      <c r="C141" s="135"/>
      <c r="D141" s="127"/>
      <c r="E141" s="136" t="s">
        <v>421</v>
      </c>
      <c r="F141" s="297"/>
      <c r="G141" s="297"/>
      <c r="H141" s="297"/>
      <c r="I141" s="258" t="str">
        <f t="shared" si="5"/>
        <v> </v>
      </c>
      <c r="J141" s="258">
        <f t="shared" si="6"/>
      </c>
    </row>
    <row r="142" spans="2:10" s="83" customFormat="1" ht="24" customHeight="1" thickBot="1">
      <c r="B142" s="154" t="s">
        <v>382</v>
      </c>
      <c r="C142" s="115" t="s">
        <v>515</v>
      </c>
      <c r="D142" s="116"/>
      <c r="E142" s="117"/>
      <c r="F142" s="298">
        <f>F143+F161+F164+F169</f>
        <v>6692488</v>
      </c>
      <c r="G142" s="298">
        <f>G143+G161+G164+G169</f>
        <v>4346537</v>
      </c>
      <c r="H142" s="298">
        <f>H143+H161+H164+H169</f>
        <v>1258358.33</v>
      </c>
      <c r="I142" s="259">
        <f t="shared" si="5"/>
        <v>28.95082522016953</v>
      </c>
      <c r="J142" s="259">
        <f t="shared" si="6"/>
        <v>18.80254891753261</v>
      </c>
    </row>
    <row r="143" spans="2:10" s="83" customFormat="1" ht="15">
      <c r="B143" s="143" t="s">
        <v>383</v>
      </c>
      <c r="C143" s="109" t="s">
        <v>516</v>
      </c>
      <c r="D143" s="110"/>
      <c r="E143" s="111"/>
      <c r="F143" s="286">
        <f>F152+F157+F155+F146+F144+F153+F160</f>
        <v>1719740</v>
      </c>
      <c r="G143" s="286">
        <f>G152+G157+G155+G146+G144+G153+G160</f>
        <v>445789</v>
      </c>
      <c r="H143" s="286">
        <f>H152+H157+H155+H146+H144+H153+H160</f>
        <v>305825.32999999996</v>
      </c>
      <c r="I143" s="254">
        <f t="shared" si="5"/>
        <v>68.60315754762902</v>
      </c>
      <c r="J143" s="254">
        <f t="shared" si="6"/>
        <v>17.78323060462628</v>
      </c>
    </row>
    <row r="144" spans="2:10" ht="15" hidden="1">
      <c r="B144" s="151" t="s">
        <v>456</v>
      </c>
      <c r="C144" s="95" t="s">
        <v>516</v>
      </c>
      <c r="D144" s="95" t="s">
        <v>431</v>
      </c>
      <c r="E144" s="96"/>
      <c r="F144" s="287">
        <f>F145</f>
        <v>0</v>
      </c>
      <c r="G144" s="287">
        <f>G145</f>
        <v>0</v>
      </c>
      <c r="H144" s="287">
        <f>H145</f>
        <v>0</v>
      </c>
      <c r="I144" s="257" t="str">
        <f t="shared" si="5"/>
        <v> </v>
      </c>
      <c r="J144" s="257">
        <f t="shared" si="6"/>
      </c>
    </row>
    <row r="145" spans="2:10" ht="24" customHeight="1" hidden="1">
      <c r="B145" s="151" t="s">
        <v>450</v>
      </c>
      <c r="C145" s="95"/>
      <c r="D145" s="95"/>
      <c r="E145" s="96" t="s">
        <v>413</v>
      </c>
      <c r="F145" s="287"/>
      <c r="G145" s="287"/>
      <c r="H145" s="287"/>
      <c r="I145" s="257" t="str">
        <f t="shared" si="5"/>
        <v> </v>
      </c>
      <c r="J145" s="257">
        <f t="shared" si="6"/>
      </c>
    </row>
    <row r="146" spans="2:10" ht="36.75">
      <c r="B146" s="151" t="s">
        <v>517</v>
      </c>
      <c r="C146" s="95" t="s">
        <v>516</v>
      </c>
      <c r="D146" s="95" t="s">
        <v>518</v>
      </c>
      <c r="E146" s="96"/>
      <c r="F146" s="287">
        <f>SUM(F147:F151)</f>
        <v>1494000</v>
      </c>
      <c r="G146" s="287">
        <f>SUM(G147:G151)</f>
        <v>376889</v>
      </c>
      <c r="H146" s="287">
        <f>SUM(H147:H151)</f>
        <v>305825.32999999996</v>
      </c>
      <c r="I146" s="257">
        <f t="shared" si="5"/>
        <v>81.14466858942552</v>
      </c>
      <c r="J146" s="257">
        <f t="shared" si="6"/>
        <v>20.470236278447118</v>
      </c>
    </row>
    <row r="147" spans="2:10" ht="36.75">
      <c r="B147" s="151" t="s">
        <v>367</v>
      </c>
      <c r="C147" s="94"/>
      <c r="D147" s="95"/>
      <c r="E147" s="96" t="s">
        <v>413</v>
      </c>
      <c r="F147" s="287">
        <v>1246000</v>
      </c>
      <c r="G147" s="287">
        <v>313200</v>
      </c>
      <c r="H147" s="287">
        <v>280070.38</v>
      </c>
      <c r="I147" s="257">
        <f aca="true" t="shared" si="8" ref="I147:I210">IF(G147=0," ",H147/G147*100)</f>
        <v>89.42221583652619</v>
      </c>
      <c r="J147" s="257">
        <f aca="true" t="shared" si="9" ref="J147:J210">IF(F147=0,"",H147/F147*100)</f>
        <v>22.477558587479937</v>
      </c>
    </row>
    <row r="148" spans="2:10" ht="15" hidden="1">
      <c r="B148" s="151" t="s">
        <v>519</v>
      </c>
      <c r="C148" s="95" t="s">
        <v>516</v>
      </c>
      <c r="D148" s="95" t="s">
        <v>520</v>
      </c>
      <c r="E148" s="96"/>
      <c r="F148" s="287"/>
      <c r="G148" s="287"/>
      <c r="H148" s="287"/>
      <c r="I148" s="257" t="str">
        <f t="shared" si="8"/>
        <v> </v>
      </c>
      <c r="J148" s="257">
        <f t="shared" si="9"/>
      </c>
    </row>
    <row r="149" spans="2:10" ht="15" hidden="1">
      <c r="B149" s="151" t="s">
        <v>521</v>
      </c>
      <c r="C149" s="95"/>
      <c r="D149" s="95"/>
      <c r="E149" s="96" t="s">
        <v>522</v>
      </c>
      <c r="F149" s="287"/>
      <c r="G149" s="287"/>
      <c r="H149" s="287"/>
      <c r="I149" s="257" t="str">
        <f t="shared" si="8"/>
        <v> </v>
      </c>
      <c r="J149" s="257">
        <f t="shared" si="9"/>
      </c>
    </row>
    <row r="150" spans="2:10" ht="15">
      <c r="B150" s="151" t="s">
        <v>420</v>
      </c>
      <c r="C150" s="95"/>
      <c r="D150" s="95"/>
      <c r="E150" s="96" t="s">
        <v>421</v>
      </c>
      <c r="F150" s="287">
        <v>247000</v>
      </c>
      <c r="G150" s="287">
        <v>63439</v>
      </c>
      <c r="H150" s="287">
        <v>25699.23</v>
      </c>
      <c r="I150" s="257">
        <f t="shared" si="8"/>
        <v>40.510143602515804</v>
      </c>
      <c r="J150" s="257">
        <f t="shared" si="9"/>
        <v>10.404546558704453</v>
      </c>
    </row>
    <row r="151" spans="2:10" ht="15">
      <c r="B151" s="155" t="s">
        <v>369</v>
      </c>
      <c r="C151" s="95"/>
      <c r="D151" s="95"/>
      <c r="E151" s="96" t="s">
        <v>422</v>
      </c>
      <c r="F151" s="287">
        <v>1000</v>
      </c>
      <c r="G151" s="287">
        <v>250</v>
      </c>
      <c r="H151" s="287">
        <v>55.72</v>
      </c>
      <c r="I151" s="257">
        <f t="shared" si="8"/>
        <v>22.288</v>
      </c>
      <c r="J151" s="257">
        <f t="shared" si="9"/>
        <v>5.572</v>
      </c>
    </row>
    <row r="152" spans="2:10" ht="15" hidden="1">
      <c r="B152" s="151" t="s">
        <v>521</v>
      </c>
      <c r="C152" s="94"/>
      <c r="D152" s="95" t="s">
        <v>523</v>
      </c>
      <c r="E152" s="96"/>
      <c r="F152" s="287"/>
      <c r="G152" s="287"/>
      <c r="H152" s="287"/>
      <c r="I152" s="257" t="str">
        <f t="shared" si="8"/>
        <v> </v>
      </c>
      <c r="J152" s="257">
        <f t="shared" si="9"/>
      </c>
    </row>
    <row r="153" spans="2:10" ht="24.75">
      <c r="B153" s="151" t="s">
        <v>524</v>
      </c>
      <c r="C153" s="95" t="s">
        <v>516</v>
      </c>
      <c r="D153" s="95" t="s">
        <v>525</v>
      </c>
      <c r="E153" s="96"/>
      <c r="F153" s="287">
        <f>F154</f>
        <v>50000</v>
      </c>
      <c r="G153" s="287">
        <f>G154</f>
        <v>13450</v>
      </c>
      <c r="H153" s="287">
        <f>H154</f>
        <v>0</v>
      </c>
      <c r="I153" s="257">
        <f t="shared" si="8"/>
        <v>0</v>
      </c>
      <c r="J153" s="257">
        <f t="shared" si="9"/>
        <v>0</v>
      </c>
    </row>
    <row r="154" spans="2:10" ht="15">
      <c r="B154" s="151" t="s">
        <v>420</v>
      </c>
      <c r="C154" s="94"/>
      <c r="D154" s="95"/>
      <c r="E154" s="96" t="s">
        <v>421</v>
      </c>
      <c r="F154" s="287">
        <v>50000</v>
      </c>
      <c r="G154" s="287">
        <v>13450</v>
      </c>
      <c r="H154" s="287"/>
      <c r="I154" s="257">
        <f t="shared" si="8"/>
        <v>0</v>
      </c>
      <c r="J154" s="257">
        <f t="shared" si="9"/>
        <v>0</v>
      </c>
    </row>
    <row r="155" spans="2:10" ht="72.75">
      <c r="B155" s="151" t="s">
        <v>526</v>
      </c>
      <c r="C155" s="94"/>
      <c r="D155" s="95" t="s">
        <v>527</v>
      </c>
      <c r="E155" s="96"/>
      <c r="F155" s="287">
        <f>F156</f>
        <v>20000</v>
      </c>
      <c r="G155" s="287">
        <f>G156</f>
        <v>5000</v>
      </c>
      <c r="H155" s="287">
        <f>H156</f>
        <v>0</v>
      </c>
      <c r="I155" s="257">
        <f t="shared" si="8"/>
        <v>0</v>
      </c>
      <c r="J155" s="257">
        <f t="shared" si="9"/>
        <v>0</v>
      </c>
    </row>
    <row r="156" spans="2:10" ht="15">
      <c r="B156" s="151" t="s">
        <v>369</v>
      </c>
      <c r="C156" s="94"/>
      <c r="D156" s="95"/>
      <c r="E156" s="96" t="s">
        <v>422</v>
      </c>
      <c r="F156" s="287">
        <v>20000</v>
      </c>
      <c r="G156" s="287">
        <v>5000</v>
      </c>
      <c r="H156" s="287"/>
      <c r="I156" s="257">
        <f t="shared" si="8"/>
        <v>0</v>
      </c>
      <c r="J156" s="257">
        <f t="shared" si="9"/>
        <v>0</v>
      </c>
    </row>
    <row r="157" spans="2:10" ht="60.75">
      <c r="B157" s="151" t="s">
        <v>528</v>
      </c>
      <c r="C157" s="94"/>
      <c r="D157" s="95" t="s">
        <v>529</v>
      </c>
      <c r="E157" s="96"/>
      <c r="F157" s="287">
        <f>F158</f>
        <v>97000</v>
      </c>
      <c r="G157" s="287">
        <f>G158</f>
        <v>11750</v>
      </c>
      <c r="H157" s="287">
        <f>H158</f>
        <v>0</v>
      </c>
      <c r="I157" s="257">
        <f t="shared" si="8"/>
        <v>0</v>
      </c>
      <c r="J157" s="257">
        <f t="shared" si="9"/>
        <v>0</v>
      </c>
    </row>
    <row r="158" spans="2:10" ht="15">
      <c r="B158" s="151" t="s">
        <v>369</v>
      </c>
      <c r="C158" s="94"/>
      <c r="D158" s="95"/>
      <c r="E158" s="96" t="s">
        <v>422</v>
      </c>
      <c r="F158" s="287">
        <v>97000</v>
      </c>
      <c r="G158" s="287">
        <v>11750</v>
      </c>
      <c r="H158" s="287"/>
      <c r="I158" s="257">
        <f t="shared" si="8"/>
        <v>0</v>
      </c>
      <c r="J158" s="257">
        <f t="shared" si="9"/>
        <v>0</v>
      </c>
    </row>
    <row r="159" spans="2:10" ht="24.75">
      <c r="B159" s="151" t="s">
        <v>530</v>
      </c>
      <c r="C159" s="95" t="s">
        <v>516</v>
      </c>
      <c r="D159" s="95" t="s">
        <v>531</v>
      </c>
      <c r="E159" s="96"/>
      <c r="F159" s="287">
        <f>F160</f>
        <v>58740</v>
      </c>
      <c r="G159" s="287">
        <f>G160</f>
        <v>38700</v>
      </c>
      <c r="H159" s="287">
        <f>H160</f>
        <v>0</v>
      </c>
      <c r="I159" s="257">
        <f t="shared" si="8"/>
        <v>0</v>
      </c>
      <c r="J159" s="257">
        <f t="shared" si="9"/>
        <v>0</v>
      </c>
    </row>
    <row r="160" spans="2:10" ht="15">
      <c r="B160" s="151" t="s">
        <v>420</v>
      </c>
      <c r="C160" s="95"/>
      <c r="D160" s="95"/>
      <c r="E160" s="96" t="s">
        <v>421</v>
      </c>
      <c r="F160" s="287">
        <v>58740</v>
      </c>
      <c r="G160" s="287">
        <v>38700</v>
      </c>
      <c r="H160" s="287"/>
      <c r="I160" s="257">
        <f t="shared" si="8"/>
        <v>0</v>
      </c>
      <c r="J160" s="257">
        <f t="shared" si="9"/>
        <v>0</v>
      </c>
    </row>
    <row r="161" spans="2:10" s="83" customFormat="1" ht="15">
      <c r="B161" s="156" t="s">
        <v>384</v>
      </c>
      <c r="C161" s="94" t="s">
        <v>532</v>
      </c>
      <c r="D161" s="95"/>
      <c r="E161" s="96"/>
      <c r="F161" s="288">
        <f aca="true" t="shared" si="10" ref="F161:H162">F162</f>
        <v>1600000</v>
      </c>
      <c r="G161" s="288">
        <f t="shared" si="10"/>
        <v>800000</v>
      </c>
      <c r="H161" s="288">
        <f t="shared" si="10"/>
        <v>713363</v>
      </c>
      <c r="I161" s="260">
        <f t="shared" si="8"/>
        <v>89.170375</v>
      </c>
      <c r="J161" s="260">
        <f t="shared" si="9"/>
        <v>44.5851875</v>
      </c>
    </row>
    <row r="162" spans="2:10" ht="15">
      <c r="B162" s="157" t="s">
        <v>533</v>
      </c>
      <c r="C162" s="94"/>
      <c r="D162" s="95" t="s">
        <v>534</v>
      </c>
      <c r="E162" s="96"/>
      <c r="F162" s="289">
        <f t="shared" si="10"/>
        <v>1600000</v>
      </c>
      <c r="G162" s="289">
        <f t="shared" si="10"/>
        <v>800000</v>
      </c>
      <c r="H162" s="289">
        <f t="shared" si="10"/>
        <v>713363</v>
      </c>
      <c r="I162" s="251">
        <f t="shared" si="8"/>
        <v>89.170375</v>
      </c>
      <c r="J162" s="251">
        <f t="shared" si="9"/>
        <v>44.5851875</v>
      </c>
    </row>
    <row r="163" spans="2:10" ht="15">
      <c r="B163" s="151" t="s">
        <v>369</v>
      </c>
      <c r="C163" s="94"/>
      <c r="D163" s="95"/>
      <c r="E163" s="96" t="s">
        <v>422</v>
      </c>
      <c r="F163" s="289">
        <v>1600000</v>
      </c>
      <c r="G163" s="289">
        <v>800000</v>
      </c>
      <c r="H163" s="289">
        <v>713363</v>
      </c>
      <c r="I163" s="251">
        <f t="shared" si="8"/>
        <v>89.170375</v>
      </c>
      <c r="J163" s="251">
        <f t="shared" si="9"/>
        <v>44.5851875</v>
      </c>
    </row>
    <row r="164" spans="2:10" ht="15">
      <c r="B164" s="158" t="s">
        <v>385</v>
      </c>
      <c r="C164" s="94" t="s">
        <v>535</v>
      </c>
      <c r="D164" s="95"/>
      <c r="E164" s="96"/>
      <c r="F164" s="288">
        <f>F165</f>
        <v>3272748</v>
      </c>
      <c r="G164" s="288">
        <f>G165</f>
        <v>3065748</v>
      </c>
      <c r="H164" s="288">
        <f>H165</f>
        <v>239170</v>
      </c>
      <c r="I164" s="260">
        <f t="shared" si="8"/>
        <v>7.801358754861782</v>
      </c>
      <c r="J164" s="260">
        <f t="shared" si="9"/>
        <v>7.307925938691278</v>
      </c>
    </row>
    <row r="165" spans="2:10" ht="15">
      <c r="B165" s="159" t="s">
        <v>536</v>
      </c>
      <c r="C165" s="94"/>
      <c r="D165" s="95" t="s">
        <v>537</v>
      </c>
      <c r="E165" s="96"/>
      <c r="F165" s="290">
        <f>F168</f>
        <v>3272748</v>
      </c>
      <c r="G165" s="290">
        <f>G168</f>
        <v>3065748</v>
      </c>
      <c r="H165" s="290">
        <f>H168</f>
        <v>239170</v>
      </c>
      <c r="I165" s="255">
        <f t="shared" si="8"/>
        <v>7.801358754861782</v>
      </c>
      <c r="J165" s="255">
        <f t="shared" si="9"/>
        <v>7.307925938691278</v>
      </c>
    </row>
    <row r="166" spans="2:10" ht="23.25" hidden="1">
      <c r="B166" s="159" t="s">
        <v>538</v>
      </c>
      <c r="C166" s="94"/>
      <c r="D166" s="95" t="s">
        <v>539</v>
      </c>
      <c r="E166" s="96" t="s">
        <v>540</v>
      </c>
      <c r="F166" s="290"/>
      <c r="G166" s="290"/>
      <c r="H166" s="290"/>
      <c r="I166" s="255" t="str">
        <f t="shared" si="8"/>
        <v> </v>
      </c>
      <c r="J166" s="255">
        <f t="shared" si="9"/>
      </c>
    </row>
    <row r="167" spans="2:10" ht="23.25" hidden="1">
      <c r="B167" s="160" t="s">
        <v>541</v>
      </c>
      <c r="C167" s="95" t="s">
        <v>535</v>
      </c>
      <c r="D167" s="95" t="s">
        <v>542</v>
      </c>
      <c r="E167" s="96" t="s">
        <v>19</v>
      </c>
      <c r="F167" s="290"/>
      <c r="G167" s="290"/>
      <c r="H167" s="290"/>
      <c r="I167" s="255" t="str">
        <f t="shared" si="8"/>
        <v> </v>
      </c>
      <c r="J167" s="255">
        <f t="shared" si="9"/>
      </c>
    </row>
    <row r="168" spans="2:10" ht="15">
      <c r="B168" s="159" t="s">
        <v>420</v>
      </c>
      <c r="C168" s="95"/>
      <c r="D168" s="95"/>
      <c r="E168" s="96" t="s">
        <v>421</v>
      </c>
      <c r="F168" s="290">
        <v>3272748</v>
      </c>
      <c r="G168" s="290">
        <v>3065748</v>
      </c>
      <c r="H168" s="290">
        <v>239170</v>
      </c>
      <c r="I168" s="255">
        <f t="shared" si="8"/>
        <v>7.801358754861782</v>
      </c>
      <c r="J168" s="255">
        <f t="shared" si="9"/>
        <v>7.307925938691278</v>
      </c>
    </row>
    <row r="169" spans="2:10" s="83" customFormat="1" ht="15">
      <c r="B169" s="156" t="s">
        <v>386</v>
      </c>
      <c r="C169" s="94" t="s">
        <v>543</v>
      </c>
      <c r="D169" s="95"/>
      <c r="E169" s="96"/>
      <c r="F169" s="291">
        <f>F170+F171+F173+F172+F175</f>
        <v>100000</v>
      </c>
      <c r="G169" s="291">
        <f>G170+G171+G173+G172+G175</f>
        <v>35000</v>
      </c>
      <c r="H169" s="291">
        <f>H170+H171+H173+H172+H175</f>
        <v>0</v>
      </c>
      <c r="I169" s="261">
        <f t="shared" si="8"/>
        <v>0</v>
      </c>
      <c r="J169" s="261">
        <f t="shared" si="9"/>
        <v>0</v>
      </c>
    </row>
    <row r="170" spans="2:10" s="83" customFormat="1" ht="26.25" hidden="1">
      <c r="B170" s="162" t="s">
        <v>544</v>
      </c>
      <c r="C170" s="95" t="s">
        <v>543</v>
      </c>
      <c r="D170" s="95"/>
      <c r="E170" s="96"/>
      <c r="F170" s="290"/>
      <c r="G170" s="290"/>
      <c r="H170" s="290"/>
      <c r="I170" s="255" t="str">
        <f t="shared" si="8"/>
        <v> </v>
      </c>
      <c r="J170" s="255">
        <f t="shared" si="9"/>
      </c>
    </row>
    <row r="171" spans="2:10" s="83" customFormat="1" ht="15">
      <c r="B171" s="162" t="s">
        <v>545</v>
      </c>
      <c r="C171" s="95" t="s">
        <v>543</v>
      </c>
      <c r="D171" s="95" t="s">
        <v>546</v>
      </c>
      <c r="E171" s="96"/>
      <c r="F171" s="290">
        <f>F174</f>
        <v>100000</v>
      </c>
      <c r="G171" s="290">
        <f>G174</f>
        <v>35000</v>
      </c>
      <c r="H171" s="290">
        <f>H174</f>
        <v>0</v>
      </c>
      <c r="I171" s="255">
        <f t="shared" si="8"/>
        <v>0</v>
      </c>
      <c r="J171" s="255">
        <f t="shared" si="9"/>
        <v>0</v>
      </c>
    </row>
    <row r="172" spans="2:10" s="83" customFormat="1" ht="15" hidden="1">
      <c r="B172" s="163" t="s">
        <v>547</v>
      </c>
      <c r="C172" s="127" t="s">
        <v>543</v>
      </c>
      <c r="D172" s="127" t="s">
        <v>507</v>
      </c>
      <c r="E172" s="136" t="s">
        <v>19</v>
      </c>
      <c r="F172" s="292"/>
      <c r="G172" s="292"/>
      <c r="H172" s="292"/>
      <c r="I172" s="262" t="str">
        <f t="shared" si="8"/>
        <v> </v>
      </c>
      <c r="J172" s="262">
        <f t="shared" si="9"/>
      </c>
    </row>
    <row r="173" spans="2:10" ht="37.5" hidden="1" thickBot="1">
      <c r="B173" s="165" t="s">
        <v>548</v>
      </c>
      <c r="C173" s="149" t="s">
        <v>543</v>
      </c>
      <c r="D173" s="149" t="s">
        <v>474</v>
      </c>
      <c r="E173" s="150" t="s">
        <v>19</v>
      </c>
      <c r="F173" s="293"/>
      <c r="G173" s="293"/>
      <c r="H173" s="293"/>
      <c r="I173" s="256" t="str">
        <f t="shared" si="8"/>
        <v> </v>
      </c>
      <c r="J173" s="256">
        <f t="shared" si="9"/>
      </c>
    </row>
    <row r="174" spans="2:10" ht="15.75" thickBot="1">
      <c r="B174" s="166" t="s">
        <v>420</v>
      </c>
      <c r="C174" s="167"/>
      <c r="D174" s="167"/>
      <c r="E174" s="168" t="s">
        <v>421</v>
      </c>
      <c r="F174" s="294">
        <v>100000</v>
      </c>
      <c r="G174" s="294">
        <v>35000</v>
      </c>
      <c r="H174" s="294"/>
      <c r="I174" s="252">
        <f t="shared" si="8"/>
        <v>0</v>
      </c>
      <c r="J174" s="252">
        <f t="shared" si="9"/>
        <v>0</v>
      </c>
    </row>
    <row r="175" spans="2:10" s="83" customFormat="1" ht="15.75" hidden="1" thickBot="1">
      <c r="B175" s="162" t="s">
        <v>386</v>
      </c>
      <c r="C175" s="95" t="s">
        <v>543</v>
      </c>
      <c r="D175" s="95"/>
      <c r="E175" s="96"/>
      <c r="F175" s="146">
        <f>F176</f>
        <v>0</v>
      </c>
      <c r="G175" s="146">
        <f>G176</f>
        <v>0</v>
      </c>
      <c r="H175" s="146">
        <f>H176</f>
        <v>0</v>
      </c>
      <c r="I175" s="255" t="str">
        <f t="shared" si="8"/>
        <v> </v>
      </c>
      <c r="J175" s="255">
        <f t="shared" si="9"/>
      </c>
    </row>
    <row r="176" spans="2:10" ht="15.75" hidden="1" thickBot="1">
      <c r="B176" s="166" t="s">
        <v>549</v>
      </c>
      <c r="C176" s="167"/>
      <c r="D176" s="167" t="s">
        <v>550</v>
      </c>
      <c r="E176" s="168" t="s">
        <v>421</v>
      </c>
      <c r="F176" s="137"/>
      <c r="G176" s="137"/>
      <c r="H176" s="137"/>
      <c r="I176" s="252" t="str">
        <f t="shared" si="8"/>
        <v> </v>
      </c>
      <c r="J176" s="252">
        <f t="shared" si="9"/>
      </c>
    </row>
    <row r="177" spans="2:10" s="83" customFormat="1" ht="24" customHeight="1" hidden="1">
      <c r="B177" s="138" t="s">
        <v>387</v>
      </c>
      <c r="C177" s="139" t="s">
        <v>551</v>
      </c>
      <c r="D177" s="140"/>
      <c r="E177" s="141"/>
      <c r="F177" s="142">
        <f>F190+F178+F185</f>
        <v>0</v>
      </c>
      <c r="G177" s="142">
        <f>G190+G178+G185</f>
        <v>0</v>
      </c>
      <c r="H177" s="142">
        <f>H190+H178+H185</f>
        <v>0</v>
      </c>
      <c r="I177" s="253" t="str">
        <f t="shared" si="8"/>
        <v> </v>
      </c>
      <c r="J177" s="253">
        <f t="shared" si="9"/>
      </c>
    </row>
    <row r="178" spans="2:10" ht="15" hidden="1" thickBot="1">
      <c r="B178" s="169" t="s">
        <v>388</v>
      </c>
      <c r="C178" s="109" t="s">
        <v>552</v>
      </c>
      <c r="D178" s="109"/>
      <c r="E178" s="170"/>
      <c r="F178" s="144">
        <f>F180+F181+F184+F183+F182</f>
        <v>0</v>
      </c>
      <c r="G178" s="144">
        <f>G180+G181+G184+G183+G182</f>
        <v>0</v>
      </c>
      <c r="H178" s="144">
        <f>H180+H181+H184+H183+H182</f>
        <v>0</v>
      </c>
      <c r="I178" s="254" t="str">
        <f t="shared" si="8"/>
        <v> </v>
      </c>
      <c r="J178" s="254">
        <f t="shared" si="9"/>
      </c>
    </row>
    <row r="179" spans="2:10" ht="15.75" hidden="1" thickBot="1">
      <c r="B179" s="151" t="s">
        <v>553</v>
      </c>
      <c r="C179" s="98"/>
      <c r="D179" s="99" t="s">
        <v>554</v>
      </c>
      <c r="E179" s="100"/>
      <c r="F179" s="133">
        <f>F180</f>
        <v>0</v>
      </c>
      <c r="G179" s="133">
        <f>G180</f>
        <v>0</v>
      </c>
      <c r="H179" s="133">
        <f>H180</f>
        <v>0</v>
      </c>
      <c r="I179" s="251" t="str">
        <f t="shared" si="8"/>
        <v> </v>
      </c>
      <c r="J179" s="251">
        <f t="shared" si="9"/>
      </c>
    </row>
    <row r="180" spans="2:10" ht="15.75" hidden="1" thickBot="1">
      <c r="B180" s="151" t="s">
        <v>420</v>
      </c>
      <c r="C180" s="98"/>
      <c r="D180" s="99"/>
      <c r="E180" s="100" t="s">
        <v>421</v>
      </c>
      <c r="F180" s="133"/>
      <c r="G180" s="133"/>
      <c r="H180" s="133"/>
      <c r="I180" s="251" t="str">
        <f t="shared" si="8"/>
        <v> </v>
      </c>
      <c r="J180" s="251">
        <f t="shared" si="9"/>
      </c>
    </row>
    <row r="181" spans="2:10" ht="25.5" hidden="1" thickBot="1">
      <c r="B181" s="171" t="s">
        <v>555</v>
      </c>
      <c r="C181" s="98"/>
      <c r="D181" s="99" t="s">
        <v>474</v>
      </c>
      <c r="E181" s="100" t="s">
        <v>19</v>
      </c>
      <c r="F181" s="133"/>
      <c r="G181" s="133"/>
      <c r="H181" s="133"/>
      <c r="I181" s="251" t="str">
        <f t="shared" si="8"/>
        <v> </v>
      </c>
      <c r="J181" s="251">
        <f t="shared" si="9"/>
      </c>
    </row>
    <row r="182" spans="2:10" ht="25.5" hidden="1" thickBot="1">
      <c r="B182" s="171" t="s">
        <v>556</v>
      </c>
      <c r="C182" s="98"/>
      <c r="D182" s="99" t="s">
        <v>474</v>
      </c>
      <c r="E182" s="100" t="s">
        <v>19</v>
      </c>
      <c r="F182" s="133"/>
      <c r="G182" s="133"/>
      <c r="H182" s="133"/>
      <c r="I182" s="251" t="str">
        <f t="shared" si="8"/>
        <v> </v>
      </c>
      <c r="J182" s="251">
        <f t="shared" si="9"/>
      </c>
    </row>
    <row r="183" spans="2:10" ht="25.5" hidden="1" thickBot="1">
      <c r="B183" s="171" t="s">
        <v>557</v>
      </c>
      <c r="C183" s="98"/>
      <c r="D183" s="99" t="s">
        <v>474</v>
      </c>
      <c r="E183" s="100" t="s">
        <v>19</v>
      </c>
      <c r="F183" s="133"/>
      <c r="G183" s="133"/>
      <c r="H183" s="133"/>
      <c r="I183" s="251" t="str">
        <f t="shared" si="8"/>
        <v> </v>
      </c>
      <c r="J183" s="251">
        <f t="shared" si="9"/>
      </c>
    </row>
    <row r="184" spans="2:10" s="83" customFormat="1" ht="38.25" customHeight="1" hidden="1">
      <c r="B184" s="172" t="s">
        <v>558</v>
      </c>
      <c r="C184" s="94"/>
      <c r="D184" s="95" t="s">
        <v>474</v>
      </c>
      <c r="E184" s="96" t="s">
        <v>19</v>
      </c>
      <c r="F184" s="146"/>
      <c r="G184" s="146"/>
      <c r="H184" s="146"/>
      <c r="I184" s="255" t="str">
        <f t="shared" si="8"/>
        <v> </v>
      </c>
      <c r="J184" s="255">
        <f t="shared" si="9"/>
      </c>
    </row>
    <row r="185" spans="2:10" s="83" customFormat="1" ht="17.25" customHeight="1" hidden="1">
      <c r="B185" s="158" t="s">
        <v>389</v>
      </c>
      <c r="C185" s="94" t="s">
        <v>559</v>
      </c>
      <c r="D185" s="94"/>
      <c r="E185" s="126"/>
      <c r="F185" s="161">
        <f>F186+F189+F188</f>
        <v>0</v>
      </c>
      <c r="G185" s="161">
        <f>G186+G189+G188</f>
        <v>0</v>
      </c>
      <c r="H185" s="161">
        <f>H186+H189+H188</f>
        <v>0</v>
      </c>
      <c r="I185" s="261" t="str">
        <f t="shared" si="8"/>
        <v> </v>
      </c>
      <c r="J185" s="261">
        <f t="shared" si="9"/>
      </c>
    </row>
    <row r="186" spans="2:10" s="83" customFormat="1" ht="15.75" hidden="1" thickBot="1">
      <c r="B186" s="171" t="s">
        <v>560</v>
      </c>
      <c r="C186" s="99" t="s">
        <v>559</v>
      </c>
      <c r="D186" s="99" t="s">
        <v>474</v>
      </c>
      <c r="E186" s="100" t="s">
        <v>19</v>
      </c>
      <c r="F186" s="133"/>
      <c r="G186" s="133"/>
      <c r="H186" s="133"/>
      <c r="I186" s="251" t="str">
        <f t="shared" si="8"/>
        <v> </v>
      </c>
      <c r="J186" s="251">
        <f t="shared" si="9"/>
      </c>
    </row>
    <row r="187" spans="2:10" s="83" customFormat="1" ht="27" hidden="1" thickBot="1">
      <c r="B187" s="172" t="s">
        <v>561</v>
      </c>
      <c r="C187" s="95" t="s">
        <v>559</v>
      </c>
      <c r="D187" s="95" t="s">
        <v>474</v>
      </c>
      <c r="E187" s="96" t="s">
        <v>19</v>
      </c>
      <c r="F187" s="133"/>
      <c r="G187" s="133"/>
      <c r="H187" s="133"/>
      <c r="I187" s="251" t="str">
        <f t="shared" si="8"/>
        <v> </v>
      </c>
      <c r="J187" s="251">
        <f t="shared" si="9"/>
      </c>
    </row>
    <row r="188" spans="2:10" s="83" customFormat="1" ht="37.5" hidden="1" thickBot="1">
      <c r="B188" s="171" t="s">
        <v>562</v>
      </c>
      <c r="C188" s="99" t="s">
        <v>559</v>
      </c>
      <c r="D188" s="99" t="s">
        <v>474</v>
      </c>
      <c r="E188" s="100" t="s">
        <v>19</v>
      </c>
      <c r="F188" s="133"/>
      <c r="G188" s="133"/>
      <c r="H188" s="133"/>
      <c r="I188" s="251" t="str">
        <f t="shared" si="8"/>
        <v> </v>
      </c>
      <c r="J188" s="251">
        <f t="shared" si="9"/>
      </c>
    </row>
    <row r="189" spans="2:10" s="83" customFormat="1" ht="15.75" hidden="1" thickBot="1">
      <c r="B189" s="132" t="s">
        <v>356</v>
      </c>
      <c r="C189" s="99" t="s">
        <v>559</v>
      </c>
      <c r="D189" s="99" t="s">
        <v>427</v>
      </c>
      <c r="E189" s="100" t="s">
        <v>428</v>
      </c>
      <c r="F189" s="133"/>
      <c r="G189" s="133"/>
      <c r="H189" s="133"/>
      <c r="I189" s="251" t="str">
        <f t="shared" si="8"/>
        <v> </v>
      </c>
      <c r="J189" s="251">
        <f t="shared" si="9"/>
      </c>
    </row>
    <row r="190" spans="2:10" ht="15" hidden="1" thickBot="1">
      <c r="B190" s="158" t="s">
        <v>390</v>
      </c>
      <c r="C190" s="94" t="s">
        <v>563</v>
      </c>
      <c r="D190" s="94"/>
      <c r="E190" s="126"/>
      <c r="F190" s="161">
        <f>SUM(F191:F193)</f>
        <v>0</v>
      </c>
      <c r="G190" s="161">
        <f>SUM(G191:G193)</f>
        <v>0</v>
      </c>
      <c r="H190" s="161">
        <f>SUM(H191:H193)</f>
        <v>0</v>
      </c>
      <c r="I190" s="261" t="str">
        <f t="shared" si="8"/>
        <v> </v>
      </c>
      <c r="J190" s="261">
        <f t="shared" si="9"/>
      </c>
    </row>
    <row r="191" spans="2:10" ht="25.5" hidden="1" thickBot="1">
      <c r="B191" s="171" t="s">
        <v>564</v>
      </c>
      <c r="C191" s="95" t="s">
        <v>563</v>
      </c>
      <c r="D191" s="95" t="s">
        <v>474</v>
      </c>
      <c r="E191" s="96" t="s">
        <v>19</v>
      </c>
      <c r="F191" s="146"/>
      <c r="G191" s="146"/>
      <c r="H191" s="146"/>
      <c r="I191" s="255" t="str">
        <f t="shared" si="8"/>
        <v> </v>
      </c>
      <c r="J191" s="255">
        <f t="shared" si="9"/>
      </c>
    </row>
    <row r="192" spans="2:10" ht="25.5" hidden="1" thickBot="1">
      <c r="B192" s="173" t="s">
        <v>565</v>
      </c>
      <c r="C192" s="95" t="s">
        <v>563</v>
      </c>
      <c r="D192" s="95" t="s">
        <v>474</v>
      </c>
      <c r="E192" s="96" t="s">
        <v>19</v>
      </c>
      <c r="F192" s="146"/>
      <c r="G192" s="146"/>
      <c r="H192" s="146"/>
      <c r="I192" s="255" t="str">
        <f t="shared" si="8"/>
        <v> </v>
      </c>
      <c r="J192" s="255">
        <f t="shared" si="9"/>
      </c>
    </row>
    <row r="193" spans="2:10" ht="15.75" hidden="1" thickBot="1">
      <c r="B193" s="134" t="s">
        <v>566</v>
      </c>
      <c r="C193" s="127" t="s">
        <v>563</v>
      </c>
      <c r="D193" s="127" t="s">
        <v>567</v>
      </c>
      <c r="E193" s="136" t="s">
        <v>428</v>
      </c>
      <c r="F193" s="164"/>
      <c r="G193" s="164"/>
      <c r="H193" s="164"/>
      <c r="I193" s="262" t="str">
        <f t="shared" si="8"/>
        <v> </v>
      </c>
      <c r="J193" s="262">
        <f t="shared" si="9"/>
      </c>
    </row>
    <row r="194" spans="2:10" s="83" customFormat="1" ht="24" customHeight="1" thickBot="1">
      <c r="B194" s="174" t="s">
        <v>391</v>
      </c>
      <c r="C194" s="175" t="s">
        <v>568</v>
      </c>
      <c r="D194" s="176"/>
      <c r="E194" s="177"/>
      <c r="F194" s="178">
        <f>F195</f>
        <v>40000</v>
      </c>
      <c r="G194" s="295">
        <f>G195</f>
        <v>0</v>
      </c>
      <c r="H194" s="295">
        <f>H195</f>
        <v>0</v>
      </c>
      <c r="I194" s="263" t="str">
        <f t="shared" si="8"/>
        <v> </v>
      </c>
      <c r="J194" s="263">
        <f t="shared" si="9"/>
        <v>0</v>
      </c>
    </row>
    <row r="195" spans="2:10" ht="15">
      <c r="B195" s="93" t="s">
        <v>392</v>
      </c>
      <c r="C195" s="99" t="s">
        <v>569</v>
      </c>
      <c r="D195" s="99"/>
      <c r="E195" s="100"/>
      <c r="F195" s="179">
        <f>F197</f>
        <v>40000</v>
      </c>
      <c r="G195" s="296">
        <f>G197</f>
        <v>0</v>
      </c>
      <c r="H195" s="296">
        <f>H197</f>
        <v>0</v>
      </c>
      <c r="I195" s="264" t="str">
        <f t="shared" si="8"/>
        <v> </v>
      </c>
      <c r="J195" s="264">
        <f t="shared" si="9"/>
        <v>0</v>
      </c>
    </row>
    <row r="196" spans="2:10" ht="15">
      <c r="B196" s="132" t="s">
        <v>570</v>
      </c>
      <c r="C196" s="95"/>
      <c r="D196" s="95" t="s">
        <v>571</v>
      </c>
      <c r="E196" s="96"/>
      <c r="F196" s="152">
        <f>F197</f>
        <v>40000</v>
      </c>
      <c r="G196" s="287">
        <f>G197</f>
        <v>0</v>
      </c>
      <c r="H196" s="287">
        <f>H197</f>
        <v>0</v>
      </c>
      <c r="I196" s="257" t="str">
        <f t="shared" si="8"/>
        <v> </v>
      </c>
      <c r="J196" s="257">
        <f t="shared" si="9"/>
        <v>0</v>
      </c>
    </row>
    <row r="197" spans="2:10" ht="15.75" thickBot="1">
      <c r="B197" s="134" t="s">
        <v>420</v>
      </c>
      <c r="C197" s="127"/>
      <c r="D197" s="127"/>
      <c r="E197" s="136" t="s">
        <v>421</v>
      </c>
      <c r="F197" s="153">
        <v>40000</v>
      </c>
      <c r="G197" s="297"/>
      <c r="H197" s="297"/>
      <c r="I197" s="258" t="str">
        <f t="shared" si="8"/>
        <v> </v>
      </c>
      <c r="J197" s="258">
        <f t="shared" si="9"/>
        <v>0</v>
      </c>
    </row>
    <row r="198" spans="2:10" s="83" customFormat="1" ht="24.75" customHeight="1" thickBot="1">
      <c r="B198" s="174" t="s">
        <v>393</v>
      </c>
      <c r="C198" s="175" t="s">
        <v>572</v>
      </c>
      <c r="D198" s="176"/>
      <c r="E198" s="177"/>
      <c r="F198" s="298">
        <f>F199+F214+F242+F250</f>
        <v>89485100</v>
      </c>
      <c r="G198" s="298">
        <f>G199+G214+G242+G250</f>
        <v>39295546</v>
      </c>
      <c r="H198" s="298">
        <f>H199+H214+H242+H250</f>
        <v>30714810.94</v>
      </c>
      <c r="I198" s="259">
        <f t="shared" si="8"/>
        <v>78.16359375691077</v>
      </c>
      <c r="J198" s="259">
        <f t="shared" si="9"/>
        <v>34.323938778634655</v>
      </c>
    </row>
    <row r="199" spans="2:10" s="83" customFormat="1" ht="15">
      <c r="B199" s="143" t="s">
        <v>394</v>
      </c>
      <c r="C199" s="109" t="s">
        <v>573</v>
      </c>
      <c r="D199" s="110"/>
      <c r="E199" s="111"/>
      <c r="F199" s="299">
        <f>F200+F203+F210</f>
        <v>25155100</v>
      </c>
      <c r="G199" s="299">
        <f>G200+G203+G210</f>
        <v>11775600</v>
      </c>
      <c r="H199" s="299">
        <f>H200+H203+H210</f>
        <v>8229404.47</v>
      </c>
      <c r="I199" s="265">
        <f t="shared" si="8"/>
        <v>69.8852242773192</v>
      </c>
      <c r="J199" s="265">
        <f t="shared" si="9"/>
        <v>32.71465615322539</v>
      </c>
    </row>
    <row r="200" spans="2:10" ht="48.75">
      <c r="B200" s="151" t="s">
        <v>574</v>
      </c>
      <c r="C200" s="94"/>
      <c r="D200" s="95" t="s">
        <v>575</v>
      </c>
      <c r="E200" s="96"/>
      <c r="F200" s="300">
        <f>F201+F202</f>
        <v>9536800</v>
      </c>
      <c r="G200" s="300">
        <f>G201+G202</f>
        <v>4040500</v>
      </c>
      <c r="H200" s="300">
        <f>H201+H202</f>
        <v>3430905.08</v>
      </c>
      <c r="I200" s="266">
        <f t="shared" si="8"/>
        <v>84.91288404900384</v>
      </c>
      <c r="J200" s="266">
        <f t="shared" si="9"/>
        <v>35.975432849593155</v>
      </c>
    </row>
    <row r="201" spans="2:10" s="83" customFormat="1" ht="36.75">
      <c r="B201" s="151" t="s">
        <v>367</v>
      </c>
      <c r="C201" s="94"/>
      <c r="D201" s="95"/>
      <c r="E201" s="96" t="s">
        <v>413</v>
      </c>
      <c r="F201" s="300">
        <v>9335600</v>
      </c>
      <c r="G201" s="329">
        <v>3961500</v>
      </c>
      <c r="H201" s="329">
        <v>3430905.08</v>
      </c>
      <c r="I201" s="266">
        <f t="shared" si="8"/>
        <v>86.60621178846397</v>
      </c>
      <c r="J201" s="266">
        <f t="shared" si="9"/>
        <v>36.75077209820472</v>
      </c>
    </row>
    <row r="202" spans="2:10" s="83" customFormat="1" ht="15">
      <c r="B202" s="151" t="s">
        <v>420</v>
      </c>
      <c r="C202" s="94"/>
      <c r="D202" s="95"/>
      <c r="E202" s="96" t="s">
        <v>421</v>
      </c>
      <c r="F202" s="300">
        <v>201200</v>
      </c>
      <c r="G202" s="329">
        <v>79000</v>
      </c>
      <c r="H202" s="329"/>
      <c r="I202" s="266">
        <f t="shared" si="8"/>
        <v>0</v>
      </c>
      <c r="J202" s="266">
        <f t="shared" si="9"/>
        <v>0</v>
      </c>
    </row>
    <row r="203" spans="2:10" s="83" customFormat="1" ht="24.75">
      <c r="B203" s="151" t="s">
        <v>576</v>
      </c>
      <c r="C203" s="95" t="s">
        <v>573</v>
      </c>
      <c r="D203" s="95" t="s">
        <v>577</v>
      </c>
      <c r="E203" s="96"/>
      <c r="F203" s="301">
        <f>SUM(F204:F213)</f>
        <v>15618300</v>
      </c>
      <c r="G203" s="301">
        <f>SUM(G204:G213)</f>
        <v>7735100</v>
      </c>
      <c r="H203" s="301">
        <f>SUM(H204:H213)</f>
        <v>4798499.39</v>
      </c>
      <c r="I203" s="266">
        <f t="shared" si="8"/>
        <v>62.03538919988105</v>
      </c>
      <c r="J203" s="266">
        <f t="shared" si="9"/>
        <v>30.723570362971643</v>
      </c>
    </row>
    <row r="204" spans="2:10" s="83" customFormat="1" ht="15">
      <c r="B204" s="151" t="s">
        <v>578</v>
      </c>
      <c r="C204" s="95"/>
      <c r="D204" s="95"/>
      <c r="E204" s="96" t="s">
        <v>413</v>
      </c>
      <c r="F204" s="300">
        <v>8501200</v>
      </c>
      <c r="G204" s="300">
        <v>4032265</v>
      </c>
      <c r="H204" s="300">
        <v>2600237.32</v>
      </c>
      <c r="I204" s="266">
        <f t="shared" si="8"/>
        <v>64.48577462046765</v>
      </c>
      <c r="J204" s="266">
        <f t="shared" si="9"/>
        <v>30.58670917047005</v>
      </c>
    </row>
    <row r="205" spans="2:10" s="83" customFormat="1" ht="15">
      <c r="B205" s="151" t="s">
        <v>579</v>
      </c>
      <c r="C205" s="95"/>
      <c r="D205" s="95"/>
      <c r="E205" s="96" t="s">
        <v>421</v>
      </c>
      <c r="F205" s="300">
        <v>6812577</v>
      </c>
      <c r="G205" s="300">
        <v>3555812</v>
      </c>
      <c r="H205" s="300">
        <v>2178370.37</v>
      </c>
      <c r="I205" s="266">
        <f t="shared" si="8"/>
        <v>61.26224811660459</v>
      </c>
      <c r="J205" s="266">
        <f t="shared" si="9"/>
        <v>31.975717412074754</v>
      </c>
    </row>
    <row r="206" spans="2:10" s="83" customFormat="1" ht="24.75" hidden="1">
      <c r="B206" s="151" t="s">
        <v>580</v>
      </c>
      <c r="C206" s="95" t="s">
        <v>573</v>
      </c>
      <c r="D206" s="95" t="s">
        <v>581</v>
      </c>
      <c r="E206" s="96"/>
      <c r="F206" s="302"/>
      <c r="G206" s="302"/>
      <c r="H206" s="302"/>
      <c r="I206" s="267" t="str">
        <f t="shared" si="8"/>
        <v> </v>
      </c>
      <c r="J206" s="267">
        <f t="shared" si="9"/>
      </c>
    </row>
    <row r="207" spans="2:10" s="83" customFormat="1" ht="15" hidden="1">
      <c r="B207" s="151" t="s">
        <v>356</v>
      </c>
      <c r="C207" s="94"/>
      <c r="D207" s="95"/>
      <c r="E207" s="96" t="s">
        <v>428</v>
      </c>
      <c r="F207" s="300"/>
      <c r="G207" s="300"/>
      <c r="H207" s="300"/>
      <c r="I207" s="266" t="str">
        <f t="shared" si="8"/>
        <v> </v>
      </c>
      <c r="J207" s="266">
        <f t="shared" si="9"/>
      </c>
    </row>
    <row r="208" spans="2:10" s="83" customFormat="1" ht="15" hidden="1">
      <c r="B208" s="151" t="s">
        <v>582</v>
      </c>
      <c r="C208" s="95" t="s">
        <v>573</v>
      </c>
      <c r="D208" s="95" t="s">
        <v>583</v>
      </c>
      <c r="E208" s="96" t="s">
        <v>584</v>
      </c>
      <c r="F208" s="300"/>
      <c r="G208" s="300"/>
      <c r="H208" s="300"/>
      <c r="I208" s="266" t="str">
        <f t="shared" si="8"/>
        <v> </v>
      </c>
      <c r="J208" s="266">
        <f t="shared" si="9"/>
      </c>
    </row>
    <row r="209" spans="2:10" s="83" customFormat="1" ht="15" hidden="1">
      <c r="B209" s="155" t="s">
        <v>369</v>
      </c>
      <c r="C209" s="95"/>
      <c r="D209" s="95"/>
      <c r="E209" s="96" t="s">
        <v>422</v>
      </c>
      <c r="F209" s="300"/>
      <c r="G209" s="300"/>
      <c r="H209" s="300"/>
      <c r="I209" s="266" t="str">
        <f t="shared" si="8"/>
        <v> </v>
      </c>
      <c r="J209" s="266">
        <f t="shared" si="9"/>
      </c>
    </row>
    <row r="210" spans="2:10" s="83" customFormat="1" ht="24.75" hidden="1">
      <c r="B210" s="151" t="s">
        <v>494</v>
      </c>
      <c r="C210" s="95" t="s">
        <v>573</v>
      </c>
      <c r="D210" s="95" t="s">
        <v>585</v>
      </c>
      <c r="E210" s="96"/>
      <c r="F210" s="300">
        <f>F211</f>
        <v>0</v>
      </c>
      <c r="G210" s="300"/>
      <c r="H210" s="300"/>
      <c r="I210" s="266" t="str">
        <f t="shared" si="8"/>
        <v> </v>
      </c>
      <c r="J210" s="266">
        <f t="shared" si="9"/>
      </c>
    </row>
    <row r="211" spans="2:10" s="83" customFormat="1" ht="15" hidden="1">
      <c r="B211" s="151" t="s">
        <v>586</v>
      </c>
      <c r="C211" s="95"/>
      <c r="D211" s="95"/>
      <c r="E211" s="96"/>
      <c r="F211" s="300">
        <f>F212</f>
        <v>0</v>
      </c>
      <c r="G211" s="300"/>
      <c r="H211" s="300"/>
      <c r="I211" s="266" t="str">
        <f aca="true" t="shared" si="11" ref="I211:I274">IF(G211=0," ",H211/G211*100)</f>
        <v> </v>
      </c>
      <c r="J211" s="266">
        <f aca="true" t="shared" si="12" ref="J211:J274">IF(F211=0,"",H211/F211*100)</f>
      </c>
    </row>
    <row r="212" spans="2:10" s="83" customFormat="1" ht="15" hidden="1">
      <c r="B212" s="151" t="s">
        <v>420</v>
      </c>
      <c r="C212" s="95"/>
      <c r="D212" s="95"/>
      <c r="E212" s="96" t="s">
        <v>421</v>
      </c>
      <c r="F212" s="300"/>
      <c r="G212" s="300"/>
      <c r="H212" s="300"/>
      <c r="I212" s="266" t="str">
        <f t="shared" si="11"/>
        <v> </v>
      </c>
      <c r="J212" s="266">
        <f t="shared" si="12"/>
      </c>
    </row>
    <row r="213" spans="2:10" s="83" customFormat="1" ht="15">
      <c r="B213" s="155" t="s">
        <v>369</v>
      </c>
      <c r="C213" s="95"/>
      <c r="D213" s="95"/>
      <c r="E213" s="96" t="s">
        <v>422</v>
      </c>
      <c r="F213" s="300">
        <v>304523</v>
      </c>
      <c r="G213" s="300">
        <v>147023</v>
      </c>
      <c r="H213" s="300">
        <v>19891.7</v>
      </c>
      <c r="I213" s="266">
        <f t="shared" si="11"/>
        <v>13.529651823184127</v>
      </c>
      <c r="J213" s="266">
        <f t="shared" si="12"/>
        <v>6.532084604446956</v>
      </c>
    </row>
    <row r="214" spans="2:10" s="83" customFormat="1" ht="15">
      <c r="B214" s="156" t="s">
        <v>395</v>
      </c>
      <c r="C214" s="94" t="s">
        <v>587</v>
      </c>
      <c r="D214" s="95"/>
      <c r="E214" s="96"/>
      <c r="F214" s="303">
        <f>F215+F226+F233+F219+F224+F230</f>
        <v>59456800</v>
      </c>
      <c r="G214" s="303">
        <f>G215+G226+G233+G219+G224+G230</f>
        <v>25573646</v>
      </c>
      <c r="H214" s="303">
        <f>H215+H226+H233+H219+H224+H230</f>
        <v>21160118.560000002</v>
      </c>
      <c r="I214" s="267">
        <f t="shared" si="11"/>
        <v>82.74189202431285</v>
      </c>
      <c r="J214" s="267">
        <f t="shared" si="12"/>
        <v>35.589063925404666</v>
      </c>
    </row>
    <row r="215" spans="2:10" ht="72.75">
      <c r="B215" s="151" t="s">
        <v>588</v>
      </c>
      <c r="C215" s="94"/>
      <c r="D215" s="95" t="s">
        <v>589</v>
      </c>
      <c r="E215" s="96"/>
      <c r="F215" s="300">
        <f>SUM(F216:F218)</f>
        <v>40733900</v>
      </c>
      <c r="G215" s="300">
        <f>SUM(G216:G218)</f>
        <v>16576820</v>
      </c>
      <c r="H215" s="300">
        <f>SUM(H216:H218)</f>
        <v>15609470.21</v>
      </c>
      <c r="I215" s="266">
        <f t="shared" si="11"/>
        <v>94.16444293899553</v>
      </c>
      <c r="J215" s="266">
        <f t="shared" si="12"/>
        <v>38.32058852700085</v>
      </c>
    </row>
    <row r="216" spans="2:10" s="83" customFormat="1" ht="36.75">
      <c r="B216" s="151" t="s">
        <v>367</v>
      </c>
      <c r="C216" s="94"/>
      <c r="D216" s="95"/>
      <c r="E216" s="96" t="s">
        <v>413</v>
      </c>
      <c r="F216" s="300">
        <v>39674900</v>
      </c>
      <c r="G216" s="300">
        <v>15837820</v>
      </c>
      <c r="H216" s="300">
        <v>14926568.21</v>
      </c>
      <c r="I216" s="266">
        <f t="shared" si="11"/>
        <v>94.2463559378753</v>
      </c>
      <c r="J216" s="266">
        <f t="shared" si="12"/>
        <v>37.62219491416487</v>
      </c>
    </row>
    <row r="217" spans="2:10" s="83" customFormat="1" ht="15" hidden="1">
      <c r="B217" s="151" t="s">
        <v>420</v>
      </c>
      <c r="C217" s="94"/>
      <c r="D217" s="95"/>
      <c r="E217" s="96" t="s">
        <v>421</v>
      </c>
      <c r="F217" s="300"/>
      <c r="G217" s="300"/>
      <c r="H217" s="300"/>
      <c r="I217" s="266" t="str">
        <f t="shared" si="11"/>
        <v> </v>
      </c>
      <c r="J217" s="266">
        <f t="shared" si="12"/>
      </c>
    </row>
    <row r="218" spans="2:10" s="83" customFormat="1" ht="15">
      <c r="B218" s="151" t="s">
        <v>420</v>
      </c>
      <c r="C218" s="94"/>
      <c r="D218" s="95"/>
      <c r="E218" s="96" t="s">
        <v>421</v>
      </c>
      <c r="F218" s="300">
        <v>1059000</v>
      </c>
      <c r="G218" s="300">
        <v>739000</v>
      </c>
      <c r="H218" s="300">
        <v>682902</v>
      </c>
      <c r="I218" s="266">
        <f t="shared" si="11"/>
        <v>92.40893098782138</v>
      </c>
      <c r="J218" s="266">
        <f t="shared" si="12"/>
        <v>64.485552407932</v>
      </c>
    </row>
    <row r="219" spans="2:10" ht="15">
      <c r="B219" s="151" t="s">
        <v>590</v>
      </c>
      <c r="C219" s="94"/>
      <c r="D219" s="95" t="s">
        <v>591</v>
      </c>
      <c r="E219" s="96"/>
      <c r="F219" s="300">
        <f>SUM(F220:F225)</f>
        <v>7799200</v>
      </c>
      <c r="G219" s="300">
        <f>SUM(G220:G225)</f>
        <v>3927461</v>
      </c>
      <c r="H219" s="300">
        <f>SUM(H220:H225)</f>
        <v>1359093.52</v>
      </c>
      <c r="I219" s="266">
        <f t="shared" si="11"/>
        <v>34.60488901099209</v>
      </c>
      <c r="J219" s="266">
        <f t="shared" si="12"/>
        <v>17.42606318596779</v>
      </c>
    </row>
    <row r="220" spans="2:10" ht="36.75">
      <c r="B220" s="151" t="s">
        <v>367</v>
      </c>
      <c r="C220" s="94"/>
      <c r="D220" s="95"/>
      <c r="E220" s="96" t="s">
        <v>413</v>
      </c>
      <c r="F220" s="300">
        <v>15000</v>
      </c>
      <c r="G220" s="300">
        <v>7300</v>
      </c>
      <c r="H220" s="300">
        <v>2300</v>
      </c>
      <c r="I220" s="266">
        <f t="shared" si="11"/>
        <v>31.506849315068493</v>
      </c>
      <c r="J220" s="266">
        <f t="shared" si="12"/>
        <v>15.333333333333332</v>
      </c>
    </row>
    <row r="221" spans="2:10" ht="15">
      <c r="B221" s="151" t="s">
        <v>420</v>
      </c>
      <c r="C221" s="94"/>
      <c r="D221" s="95"/>
      <c r="E221" s="96" t="s">
        <v>421</v>
      </c>
      <c r="F221" s="300">
        <v>7418100</v>
      </c>
      <c r="G221" s="300">
        <v>3771261</v>
      </c>
      <c r="H221" s="300">
        <v>1331529.07</v>
      </c>
      <c r="I221" s="266">
        <f t="shared" si="11"/>
        <v>35.30726380380462</v>
      </c>
      <c r="J221" s="266">
        <f t="shared" si="12"/>
        <v>17.949732006848116</v>
      </c>
    </row>
    <row r="222" spans="2:10" ht="15" hidden="1">
      <c r="B222" s="180" t="s">
        <v>369</v>
      </c>
      <c r="C222" s="95"/>
      <c r="D222" s="95"/>
      <c r="E222" s="96" t="s">
        <v>422</v>
      </c>
      <c r="F222" s="300"/>
      <c r="G222" s="300"/>
      <c r="H222" s="300"/>
      <c r="I222" s="266" t="str">
        <f t="shared" si="11"/>
        <v> </v>
      </c>
      <c r="J222" s="266">
        <f t="shared" si="12"/>
      </c>
    </row>
    <row r="223" spans="2:10" ht="15" hidden="1">
      <c r="B223" s="180" t="s">
        <v>549</v>
      </c>
      <c r="C223" s="95"/>
      <c r="D223" s="95" t="s">
        <v>592</v>
      </c>
      <c r="E223" s="96"/>
      <c r="F223" s="300">
        <f>F224</f>
        <v>0</v>
      </c>
      <c r="G223" s="300"/>
      <c r="H223" s="300"/>
      <c r="I223" s="266" t="str">
        <f t="shared" si="11"/>
        <v> </v>
      </c>
      <c r="J223" s="266">
        <f t="shared" si="12"/>
      </c>
    </row>
    <row r="224" spans="2:10" ht="15" hidden="1">
      <c r="B224" s="180" t="s">
        <v>593</v>
      </c>
      <c r="C224" s="181"/>
      <c r="D224" s="181"/>
      <c r="E224" s="96" t="s">
        <v>422</v>
      </c>
      <c r="F224" s="300"/>
      <c r="G224" s="300"/>
      <c r="H224" s="300"/>
      <c r="I224" s="266" t="str">
        <f t="shared" si="11"/>
        <v> </v>
      </c>
      <c r="J224" s="266">
        <f t="shared" si="12"/>
      </c>
    </row>
    <row r="225" spans="2:10" ht="15">
      <c r="B225" s="162" t="s">
        <v>369</v>
      </c>
      <c r="C225" s="181"/>
      <c r="D225" s="181"/>
      <c r="E225" s="96" t="s">
        <v>422</v>
      </c>
      <c r="F225" s="300">
        <v>366100</v>
      </c>
      <c r="G225" s="300">
        <v>148900</v>
      </c>
      <c r="H225" s="300">
        <v>25264.45</v>
      </c>
      <c r="I225" s="266">
        <f t="shared" si="11"/>
        <v>16.96739422431162</v>
      </c>
      <c r="J225" s="266">
        <f t="shared" si="12"/>
        <v>6.900969680415188</v>
      </c>
    </row>
    <row r="226" spans="2:10" ht="15">
      <c r="B226" s="151" t="s">
        <v>594</v>
      </c>
      <c r="C226" s="95" t="s">
        <v>587</v>
      </c>
      <c r="D226" s="95" t="s">
        <v>595</v>
      </c>
      <c r="E226" s="96"/>
      <c r="F226" s="300">
        <f>SUM(F227:F232)</f>
        <v>6626000</v>
      </c>
      <c r="G226" s="300">
        <f>SUM(G227:G232)</f>
        <v>2579660</v>
      </c>
      <c r="H226" s="300">
        <f>SUM(H227:H232)</f>
        <v>2057830.44</v>
      </c>
      <c r="I226" s="266">
        <f t="shared" si="11"/>
        <v>79.77138227518354</v>
      </c>
      <c r="J226" s="266">
        <f t="shared" si="12"/>
        <v>31.05690371264715</v>
      </c>
    </row>
    <row r="227" spans="2:10" ht="15">
      <c r="B227" s="151" t="s">
        <v>578</v>
      </c>
      <c r="C227" s="95"/>
      <c r="D227" s="95"/>
      <c r="E227" s="96" t="s">
        <v>413</v>
      </c>
      <c r="F227" s="300">
        <v>5841000</v>
      </c>
      <c r="G227" s="300">
        <v>2174950</v>
      </c>
      <c r="H227" s="300">
        <v>1932501.24</v>
      </c>
      <c r="I227" s="266">
        <f t="shared" si="11"/>
        <v>88.85267431435206</v>
      </c>
      <c r="J227" s="266">
        <f t="shared" si="12"/>
        <v>33.0851093990755</v>
      </c>
    </row>
    <row r="228" spans="2:10" ht="15">
      <c r="B228" s="151" t="s">
        <v>420</v>
      </c>
      <c r="C228" s="95"/>
      <c r="D228" s="95"/>
      <c r="E228" s="96" t="s">
        <v>421</v>
      </c>
      <c r="F228" s="300">
        <v>770300</v>
      </c>
      <c r="G228" s="300">
        <v>395480</v>
      </c>
      <c r="H228" s="300">
        <v>119150.47</v>
      </c>
      <c r="I228" s="266">
        <f t="shared" si="11"/>
        <v>30.128064630322648</v>
      </c>
      <c r="J228" s="266">
        <f t="shared" si="12"/>
        <v>15.468060495910684</v>
      </c>
    </row>
    <row r="229" spans="2:10" ht="15" hidden="1">
      <c r="B229" s="180" t="s">
        <v>369</v>
      </c>
      <c r="C229" s="95"/>
      <c r="D229" s="95"/>
      <c r="E229" s="96" t="s">
        <v>422</v>
      </c>
      <c r="F229" s="300"/>
      <c r="G229" s="300"/>
      <c r="H229" s="300"/>
      <c r="I229" s="266" t="str">
        <f t="shared" si="11"/>
        <v> </v>
      </c>
      <c r="J229" s="266">
        <f t="shared" si="12"/>
      </c>
    </row>
    <row r="230" spans="2:10" ht="24.75" hidden="1">
      <c r="B230" s="151" t="s">
        <v>596</v>
      </c>
      <c r="C230" s="95" t="s">
        <v>587</v>
      </c>
      <c r="D230" s="95" t="s">
        <v>597</v>
      </c>
      <c r="E230" s="96"/>
      <c r="F230" s="300">
        <f>F231</f>
        <v>0</v>
      </c>
      <c r="G230" s="300"/>
      <c r="H230" s="300"/>
      <c r="I230" s="266" t="str">
        <f t="shared" si="11"/>
        <v> </v>
      </c>
      <c r="J230" s="266">
        <f t="shared" si="12"/>
      </c>
    </row>
    <row r="231" spans="2:10" ht="15" hidden="1">
      <c r="B231" s="151" t="s">
        <v>420</v>
      </c>
      <c r="C231" s="95"/>
      <c r="D231" s="95"/>
      <c r="E231" s="96" t="s">
        <v>421</v>
      </c>
      <c r="F231" s="300"/>
      <c r="G231" s="300"/>
      <c r="H231" s="300"/>
      <c r="I231" s="266" t="str">
        <f t="shared" si="11"/>
        <v> </v>
      </c>
      <c r="J231" s="266">
        <f t="shared" si="12"/>
      </c>
    </row>
    <row r="232" spans="2:10" ht="15">
      <c r="B232" s="162" t="s">
        <v>369</v>
      </c>
      <c r="C232" s="95"/>
      <c r="D232" s="95"/>
      <c r="E232" s="96" t="s">
        <v>422</v>
      </c>
      <c r="F232" s="300">
        <v>14700</v>
      </c>
      <c r="G232" s="300">
        <v>9230</v>
      </c>
      <c r="H232" s="300">
        <v>6178.73</v>
      </c>
      <c r="I232" s="266">
        <f t="shared" si="11"/>
        <v>66.9418201516793</v>
      </c>
      <c r="J232" s="266">
        <f t="shared" si="12"/>
        <v>42.032176870748295</v>
      </c>
    </row>
    <row r="233" spans="2:10" ht="24.75">
      <c r="B233" s="151" t="s">
        <v>598</v>
      </c>
      <c r="C233" s="95" t="s">
        <v>587</v>
      </c>
      <c r="D233" s="95"/>
      <c r="E233" s="96"/>
      <c r="F233" s="300">
        <f>F238+F240</f>
        <v>4297700</v>
      </c>
      <c r="G233" s="300">
        <f>G238+G240</f>
        <v>2489705</v>
      </c>
      <c r="H233" s="300">
        <f>H238+H240</f>
        <v>2133724.3899999997</v>
      </c>
      <c r="I233" s="266">
        <f t="shared" si="11"/>
        <v>85.70189600775994</v>
      </c>
      <c r="J233" s="266">
        <f t="shared" si="12"/>
        <v>49.648053377387896</v>
      </c>
    </row>
    <row r="234" spans="2:10" ht="24.75" hidden="1">
      <c r="B234" s="151" t="s">
        <v>599</v>
      </c>
      <c r="C234" s="95" t="s">
        <v>587</v>
      </c>
      <c r="D234" s="95" t="s">
        <v>600</v>
      </c>
      <c r="E234" s="96" t="s">
        <v>601</v>
      </c>
      <c r="F234" s="300"/>
      <c r="G234" s="300"/>
      <c r="H234" s="300"/>
      <c r="I234" s="266" t="str">
        <f t="shared" si="11"/>
        <v> </v>
      </c>
      <c r="J234" s="266">
        <f t="shared" si="12"/>
      </c>
    </row>
    <row r="235" spans="2:10" ht="15" hidden="1">
      <c r="B235" s="151" t="s">
        <v>602</v>
      </c>
      <c r="C235" s="95" t="s">
        <v>587</v>
      </c>
      <c r="D235" s="95" t="s">
        <v>603</v>
      </c>
      <c r="E235" s="96" t="s">
        <v>584</v>
      </c>
      <c r="F235" s="300"/>
      <c r="G235" s="300"/>
      <c r="H235" s="300"/>
      <c r="I235" s="266" t="str">
        <f t="shared" si="11"/>
        <v> </v>
      </c>
      <c r="J235" s="266">
        <f t="shared" si="12"/>
      </c>
    </row>
    <row r="236" spans="2:10" ht="15" hidden="1">
      <c r="B236" s="151" t="s">
        <v>604</v>
      </c>
      <c r="C236" s="95" t="s">
        <v>587</v>
      </c>
      <c r="D236" s="95" t="s">
        <v>605</v>
      </c>
      <c r="E236" s="96"/>
      <c r="F236" s="300"/>
      <c r="G236" s="300"/>
      <c r="H236" s="300"/>
      <c r="I236" s="266" t="str">
        <f t="shared" si="11"/>
        <v> </v>
      </c>
      <c r="J236" s="266">
        <f t="shared" si="12"/>
      </c>
    </row>
    <row r="237" spans="2:10" ht="15" hidden="1">
      <c r="B237" s="151" t="s">
        <v>606</v>
      </c>
      <c r="C237" s="95"/>
      <c r="D237" s="95" t="s">
        <v>607</v>
      </c>
      <c r="E237" s="96" t="s">
        <v>584</v>
      </c>
      <c r="F237" s="300"/>
      <c r="G237" s="300"/>
      <c r="H237" s="300"/>
      <c r="I237" s="266" t="str">
        <f t="shared" si="11"/>
        <v> </v>
      </c>
      <c r="J237" s="266">
        <f t="shared" si="12"/>
      </c>
    </row>
    <row r="238" spans="2:10" ht="24.75">
      <c r="B238" s="151" t="s">
        <v>608</v>
      </c>
      <c r="C238" s="95"/>
      <c r="D238" s="95" t="s">
        <v>609</v>
      </c>
      <c r="E238" s="96"/>
      <c r="F238" s="300">
        <f>F239</f>
        <v>1536700</v>
      </c>
      <c r="G238" s="300">
        <f>G239</f>
        <v>853000</v>
      </c>
      <c r="H238" s="300">
        <f>H239</f>
        <v>784917</v>
      </c>
      <c r="I238" s="266">
        <f t="shared" si="11"/>
        <v>92.01840562719812</v>
      </c>
      <c r="J238" s="266">
        <f t="shared" si="12"/>
        <v>51.07808941237717</v>
      </c>
    </row>
    <row r="239" spans="2:10" ht="15">
      <c r="B239" s="151" t="s">
        <v>420</v>
      </c>
      <c r="C239" s="95"/>
      <c r="D239" s="95"/>
      <c r="E239" s="96" t="s">
        <v>421</v>
      </c>
      <c r="F239" s="300">
        <v>1536700</v>
      </c>
      <c r="G239" s="300">
        <v>853000</v>
      </c>
      <c r="H239" s="300">
        <v>784917</v>
      </c>
      <c r="I239" s="266">
        <f t="shared" si="11"/>
        <v>92.01840562719812</v>
      </c>
      <c r="J239" s="266">
        <f t="shared" si="12"/>
        <v>51.07808941237717</v>
      </c>
    </row>
    <row r="240" spans="2:10" ht="15">
      <c r="B240" s="151" t="s">
        <v>610</v>
      </c>
      <c r="C240" s="95"/>
      <c r="D240" s="95" t="s">
        <v>611</v>
      </c>
      <c r="E240" s="96"/>
      <c r="F240" s="300">
        <f>F241</f>
        <v>2761000</v>
      </c>
      <c r="G240" s="300">
        <f>G241</f>
        <v>1636705</v>
      </c>
      <c r="H240" s="300">
        <f>H241</f>
        <v>1348807.39</v>
      </c>
      <c r="I240" s="266">
        <f t="shared" si="11"/>
        <v>82.40992665141243</v>
      </c>
      <c r="J240" s="266">
        <f t="shared" si="12"/>
        <v>48.85213292285403</v>
      </c>
    </row>
    <row r="241" spans="2:10" ht="15">
      <c r="B241" s="151" t="s">
        <v>420</v>
      </c>
      <c r="C241" s="95"/>
      <c r="D241" s="95"/>
      <c r="E241" s="96" t="s">
        <v>421</v>
      </c>
      <c r="F241" s="300">
        <v>2761000</v>
      </c>
      <c r="G241" s="300">
        <v>1636705</v>
      </c>
      <c r="H241" s="300">
        <v>1348807.39</v>
      </c>
      <c r="I241" s="266">
        <f t="shared" si="11"/>
        <v>82.40992665141243</v>
      </c>
      <c r="J241" s="266">
        <f t="shared" si="12"/>
        <v>48.85213292285403</v>
      </c>
    </row>
    <row r="242" spans="2:10" s="83" customFormat="1" ht="15">
      <c r="B242" s="156" t="s">
        <v>396</v>
      </c>
      <c r="C242" s="94" t="s">
        <v>612</v>
      </c>
      <c r="D242" s="95"/>
      <c r="E242" s="96"/>
      <c r="F242" s="303">
        <f>F244+F247</f>
        <v>124900</v>
      </c>
      <c r="G242" s="303">
        <f>G244+G247</f>
        <v>27000</v>
      </c>
      <c r="H242" s="303">
        <f>H244+H247</f>
        <v>3800</v>
      </c>
      <c r="I242" s="267">
        <f t="shared" si="11"/>
        <v>14.074074074074074</v>
      </c>
      <c r="J242" s="267">
        <f t="shared" si="12"/>
        <v>3.042433947157726</v>
      </c>
    </row>
    <row r="243" spans="2:10" s="83" customFormat="1" ht="15" hidden="1">
      <c r="B243" s="151" t="s">
        <v>613</v>
      </c>
      <c r="C243" s="94"/>
      <c r="D243" s="95" t="s">
        <v>614</v>
      </c>
      <c r="E243" s="96" t="s">
        <v>421</v>
      </c>
      <c r="F243" s="300"/>
      <c r="G243" s="300"/>
      <c r="H243" s="300"/>
      <c r="I243" s="266" t="str">
        <f t="shared" si="11"/>
        <v> </v>
      </c>
      <c r="J243" s="266">
        <f t="shared" si="12"/>
      </c>
    </row>
    <row r="244" spans="2:10" s="83" customFormat="1" ht="15">
      <c r="B244" s="151" t="s">
        <v>615</v>
      </c>
      <c r="C244" s="94"/>
      <c r="D244" s="95" t="s">
        <v>616</v>
      </c>
      <c r="E244" s="96"/>
      <c r="F244" s="300">
        <f>F245</f>
        <v>100000</v>
      </c>
      <c r="G244" s="300">
        <f>G245</f>
        <v>27000</v>
      </c>
      <c r="H244" s="300">
        <f>H245</f>
        <v>3800</v>
      </c>
      <c r="I244" s="266">
        <f t="shared" si="11"/>
        <v>14.074074074074074</v>
      </c>
      <c r="J244" s="266">
        <f t="shared" si="12"/>
        <v>3.8</v>
      </c>
    </row>
    <row r="245" spans="2:10" s="83" customFormat="1" ht="15">
      <c r="B245" s="151" t="s">
        <v>420</v>
      </c>
      <c r="C245" s="94"/>
      <c r="D245" s="95"/>
      <c r="E245" s="96" t="s">
        <v>421</v>
      </c>
      <c r="F245" s="300">
        <v>100000</v>
      </c>
      <c r="G245" s="300">
        <v>27000</v>
      </c>
      <c r="H245" s="300">
        <v>3800</v>
      </c>
      <c r="I245" s="266">
        <f t="shared" si="11"/>
        <v>14.074074074074074</v>
      </c>
      <c r="J245" s="266">
        <f t="shared" si="12"/>
        <v>3.8</v>
      </c>
    </row>
    <row r="246" spans="2:10" s="83" customFormat="1" ht="15" hidden="1">
      <c r="B246" s="151" t="s">
        <v>617</v>
      </c>
      <c r="C246" s="94"/>
      <c r="D246" s="95" t="s">
        <v>618</v>
      </c>
      <c r="E246" s="96" t="s">
        <v>421</v>
      </c>
      <c r="F246" s="300"/>
      <c r="G246" s="300"/>
      <c r="H246" s="300"/>
      <c r="I246" s="266" t="str">
        <f t="shared" si="11"/>
        <v> </v>
      </c>
      <c r="J246" s="266">
        <f t="shared" si="12"/>
      </c>
    </row>
    <row r="247" spans="2:10" s="83" customFormat="1" ht="25.5" customHeight="1">
      <c r="B247" s="151" t="s">
        <v>494</v>
      </c>
      <c r="C247" s="95" t="s">
        <v>612</v>
      </c>
      <c r="D247" s="95" t="s">
        <v>619</v>
      </c>
      <c r="E247" s="96"/>
      <c r="F247" s="300">
        <f aca="true" t="shared" si="13" ref="F247:H248">F248</f>
        <v>24900</v>
      </c>
      <c r="G247" s="300">
        <f t="shared" si="13"/>
        <v>0</v>
      </c>
      <c r="H247" s="300">
        <f t="shared" si="13"/>
        <v>0</v>
      </c>
      <c r="I247" s="266" t="str">
        <f t="shared" si="11"/>
        <v> </v>
      </c>
      <c r="J247" s="266">
        <f t="shared" si="12"/>
        <v>0</v>
      </c>
    </row>
    <row r="248" spans="2:10" s="83" customFormat="1" ht="15">
      <c r="B248" s="151" t="s">
        <v>586</v>
      </c>
      <c r="C248" s="95" t="s">
        <v>612</v>
      </c>
      <c r="D248" s="95" t="s">
        <v>620</v>
      </c>
      <c r="E248" s="96"/>
      <c r="F248" s="300">
        <f t="shared" si="13"/>
        <v>24900</v>
      </c>
      <c r="G248" s="300">
        <f t="shared" si="13"/>
        <v>0</v>
      </c>
      <c r="H248" s="300">
        <f t="shared" si="13"/>
        <v>0</v>
      </c>
      <c r="I248" s="266" t="str">
        <f t="shared" si="11"/>
        <v> </v>
      </c>
      <c r="J248" s="266">
        <f t="shared" si="12"/>
        <v>0</v>
      </c>
    </row>
    <row r="249" spans="2:10" s="83" customFormat="1" ht="15">
      <c r="B249" s="151" t="s">
        <v>371</v>
      </c>
      <c r="C249" s="95"/>
      <c r="D249" s="95"/>
      <c r="E249" s="96" t="s">
        <v>19</v>
      </c>
      <c r="F249" s="300">
        <v>24900</v>
      </c>
      <c r="G249" s="300"/>
      <c r="H249" s="300"/>
      <c r="I249" s="266" t="str">
        <f t="shared" si="11"/>
        <v> </v>
      </c>
      <c r="J249" s="266">
        <f t="shared" si="12"/>
        <v>0</v>
      </c>
    </row>
    <row r="250" spans="2:11" s="83" customFormat="1" ht="15">
      <c r="B250" s="156" t="s">
        <v>397</v>
      </c>
      <c r="C250" s="94" t="s">
        <v>621</v>
      </c>
      <c r="D250" s="95"/>
      <c r="E250" s="96"/>
      <c r="F250" s="303">
        <f>F251+F265+F269+F272+F280+F285</f>
        <v>4748300</v>
      </c>
      <c r="G250" s="303">
        <f>G251+G265+G269+G272+G280+G285</f>
        <v>1919300</v>
      </c>
      <c r="H250" s="349">
        <f>H251+H265+H269+H272+H280+H285</f>
        <v>1321487.91</v>
      </c>
      <c r="I250" s="267">
        <f t="shared" si="11"/>
        <v>68.85259782212265</v>
      </c>
      <c r="J250" s="267">
        <f t="shared" si="12"/>
        <v>27.830758587283867</v>
      </c>
      <c r="K250" s="330"/>
    </row>
    <row r="251" spans="2:10" s="83" customFormat="1" ht="15">
      <c r="B251" s="151" t="s">
        <v>424</v>
      </c>
      <c r="C251" s="94"/>
      <c r="D251" s="95" t="s">
        <v>425</v>
      </c>
      <c r="E251" s="96"/>
      <c r="F251" s="303">
        <f>SUM(F252:F264)</f>
        <v>809800</v>
      </c>
      <c r="G251" s="303">
        <f>SUM(G252:G264)</f>
        <v>312000</v>
      </c>
      <c r="H251" s="303">
        <f>SUM(H252:H264)</f>
        <v>210724.49</v>
      </c>
      <c r="I251" s="267">
        <f t="shared" si="11"/>
        <v>67.53990064102564</v>
      </c>
      <c r="J251" s="267">
        <f t="shared" si="12"/>
        <v>26.021794270190167</v>
      </c>
    </row>
    <row r="252" spans="2:10" s="83" customFormat="1" ht="36.75">
      <c r="B252" s="151" t="s">
        <v>622</v>
      </c>
      <c r="C252" s="94"/>
      <c r="D252" s="95"/>
      <c r="E252" s="96" t="s">
        <v>413</v>
      </c>
      <c r="F252" s="300">
        <v>750000</v>
      </c>
      <c r="G252" s="300">
        <v>286000</v>
      </c>
      <c r="H252" s="300">
        <v>202475.42</v>
      </c>
      <c r="I252" s="266">
        <f t="shared" si="11"/>
        <v>70.7956013986014</v>
      </c>
      <c r="J252" s="266">
        <f t="shared" si="12"/>
        <v>26.996722666666667</v>
      </c>
    </row>
    <row r="253" spans="2:11" ht="26.25" hidden="1">
      <c r="B253" s="156" t="s">
        <v>623</v>
      </c>
      <c r="C253" s="94"/>
      <c r="D253" s="95"/>
      <c r="E253" s="96"/>
      <c r="F253" s="300"/>
      <c r="G253" s="300"/>
      <c r="H253" s="300"/>
      <c r="I253" s="266" t="str">
        <f t="shared" si="11"/>
        <v> </v>
      </c>
      <c r="J253" s="266">
        <f t="shared" si="12"/>
      </c>
      <c r="K253" s="182"/>
    </row>
    <row r="254" spans="2:10" ht="26.25" hidden="1">
      <c r="B254" s="156" t="s">
        <v>624</v>
      </c>
      <c r="C254" s="94" t="s">
        <v>621</v>
      </c>
      <c r="D254" s="95" t="s">
        <v>474</v>
      </c>
      <c r="E254" s="96" t="s">
        <v>601</v>
      </c>
      <c r="F254" s="300"/>
      <c r="G254" s="300"/>
      <c r="H254" s="300"/>
      <c r="I254" s="266" t="str">
        <f t="shared" si="11"/>
        <v> </v>
      </c>
      <c r="J254" s="266">
        <f t="shared" si="12"/>
      </c>
    </row>
    <row r="255" spans="2:10" ht="39" hidden="1">
      <c r="B255" s="156" t="s">
        <v>625</v>
      </c>
      <c r="C255" s="94" t="s">
        <v>621</v>
      </c>
      <c r="D255" s="95" t="s">
        <v>474</v>
      </c>
      <c r="E255" s="96" t="s">
        <v>601</v>
      </c>
      <c r="F255" s="300"/>
      <c r="G255" s="300"/>
      <c r="H255" s="300"/>
      <c r="I255" s="266" t="str">
        <f t="shared" si="11"/>
        <v> </v>
      </c>
      <c r="J255" s="266">
        <f t="shared" si="12"/>
      </c>
    </row>
    <row r="256" spans="2:10" ht="15" hidden="1">
      <c r="B256" s="156" t="s">
        <v>626</v>
      </c>
      <c r="C256" s="94" t="s">
        <v>621</v>
      </c>
      <c r="D256" s="95" t="s">
        <v>474</v>
      </c>
      <c r="E256" s="96" t="s">
        <v>601</v>
      </c>
      <c r="F256" s="300"/>
      <c r="G256" s="300"/>
      <c r="H256" s="300"/>
      <c r="I256" s="266" t="str">
        <f t="shared" si="11"/>
        <v> </v>
      </c>
      <c r="J256" s="266">
        <f t="shared" si="12"/>
      </c>
    </row>
    <row r="257" spans="2:10" ht="26.25" hidden="1">
      <c r="B257" s="156" t="s">
        <v>479</v>
      </c>
      <c r="C257" s="94" t="s">
        <v>621</v>
      </c>
      <c r="D257" s="95" t="s">
        <v>474</v>
      </c>
      <c r="E257" s="96" t="s">
        <v>601</v>
      </c>
      <c r="F257" s="300"/>
      <c r="G257" s="300"/>
      <c r="H257" s="300"/>
      <c r="I257" s="266" t="str">
        <f t="shared" si="11"/>
        <v> </v>
      </c>
      <c r="J257" s="266">
        <f t="shared" si="12"/>
      </c>
    </row>
    <row r="258" spans="2:10" ht="15" hidden="1">
      <c r="B258" s="156" t="s">
        <v>472</v>
      </c>
      <c r="C258" s="94" t="s">
        <v>621</v>
      </c>
      <c r="D258" s="95" t="s">
        <v>474</v>
      </c>
      <c r="E258" s="96" t="s">
        <v>601</v>
      </c>
      <c r="F258" s="300"/>
      <c r="G258" s="300"/>
      <c r="H258" s="300"/>
      <c r="I258" s="266" t="str">
        <f t="shared" si="11"/>
        <v> </v>
      </c>
      <c r="J258" s="266">
        <f t="shared" si="12"/>
      </c>
    </row>
    <row r="259" spans="2:10" ht="26.25" hidden="1">
      <c r="B259" s="156" t="s">
        <v>627</v>
      </c>
      <c r="C259" s="94" t="s">
        <v>621</v>
      </c>
      <c r="D259" s="95" t="s">
        <v>474</v>
      </c>
      <c r="E259" s="96" t="s">
        <v>601</v>
      </c>
      <c r="F259" s="300"/>
      <c r="G259" s="300"/>
      <c r="H259" s="300"/>
      <c r="I259" s="266" t="str">
        <f t="shared" si="11"/>
        <v> </v>
      </c>
      <c r="J259" s="266">
        <f t="shared" si="12"/>
      </c>
    </row>
    <row r="260" spans="2:10" ht="26.25" hidden="1">
      <c r="B260" s="156" t="s">
        <v>628</v>
      </c>
      <c r="C260" s="94" t="s">
        <v>621</v>
      </c>
      <c r="D260" s="95" t="s">
        <v>474</v>
      </c>
      <c r="E260" s="96" t="s">
        <v>601</v>
      </c>
      <c r="F260" s="300"/>
      <c r="G260" s="300"/>
      <c r="H260" s="300"/>
      <c r="I260" s="266" t="str">
        <f t="shared" si="11"/>
        <v> </v>
      </c>
      <c r="J260" s="266">
        <f t="shared" si="12"/>
      </c>
    </row>
    <row r="261" spans="2:10" ht="39" hidden="1">
      <c r="B261" s="156" t="s">
        <v>629</v>
      </c>
      <c r="C261" s="94" t="s">
        <v>621</v>
      </c>
      <c r="D261" s="95" t="s">
        <v>474</v>
      </c>
      <c r="E261" s="96" t="s">
        <v>601</v>
      </c>
      <c r="F261" s="300"/>
      <c r="G261" s="300"/>
      <c r="H261" s="300"/>
      <c r="I261" s="266" t="str">
        <f t="shared" si="11"/>
        <v> </v>
      </c>
      <c r="J261" s="266">
        <f t="shared" si="12"/>
      </c>
    </row>
    <row r="262" spans="2:10" ht="15">
      <c r="B262" s="151" t="s">
        <v>420</v>
      </c>
      <c r="C262" s="94"/>
      <c r="D262" s="95"/>
      <c r="E262" s="96" t="s">
        <v>421</v>
      </c>
      <c r="F262" s="300">
        <v>55800</v>
      </c>
      <c r="G262" s="300">
        <v>24000</v>
      </c>
      <c r="H262" s="300">
        <v>7716.27</v>
      </c>
      <c r="I262" s="266">
        <f t="shared" si="11"/>
        <v>32.151125</v>
      </c>
      <c r="J262" s="266">
        <f t="shared" si="12"/>
        <v>13.828440860215055</v>
      </c>
    </row>
    <row r="263" spans="2:10" ht="15" hidden="1">
      <c r="B263" s="155" t="s">
        <v>369</v>
      </c>
      <c r="C263" s="95"/>
      <c r="D263" s="95"/>
      <c r="E263" s="96" t="s">
        <v>422</v>
      </c>
      <c r="F263" s="300"/>
      <c r="G263" s="300"/>
      <c r="H263" s="300"/>
      <c r="I263" s="266" t="str">
        <f t="shared" si="11"/>
        <v> </v>
      </c>
      <c r="J263" s="266">
        <f t="shared" si="12"/>
      </c>
    </row>
    <row r="264" spans="2:10" ht="15">
      <c r="B264" s="162" t="s">
        <v>369</v>
      </c>
      <c r="C264" s="95"/>
      <c r="D264" s="95"/>
      <c r="E264" s="96" t="s">
        <v>422</v>
      </c>
      <c r="F264" s="300">
        <v>4000</v>
      </c>
      <c r="G264" s="300">
        <v>2000</v>
      </c>
      <c r="H264" s="300">
        <v>532.8</v>
      </c>
      <c r="I264" s="266">
        <f t="shared" si="11"/>
        <v>26.639999999999997</v>
      </c>
      <c r="J264" s="266">
        <f t="shared" si="12"/>
        <v>13.319999999999999</v>
      </c>
    </row>
    <row r="265" spans="2:10" ht="15">
      <c r="B265" s="162" t="s">
        <v>492</v>
      </c>
      <c r="C265" s="95" t="s">
        <v>621</v>
      </c>
      <c r="D265" s="95" t="s">
        <v>493</v>
      </c>
      <c r="E265" s="96"/>
      <c r="F265" s="303">
        <f>SUM(F266:F271)</f>
        <v>2919000</v>
      </c>
      <c r="G265" s="303">
        <f>SUM(G266:G271)</f>
        <v>1344300</v>
      </c>
      <c r="H265" s="303">
        <f>SUM(H266:H271)</f>
        <v>1095058.42</v>
      </c>
      <c r="I265" s="267">
        <f t="shared" si="11"/>
        <v>81.45937811500409</v>
      </c>
      <c r="J265" s="267">
        <f t="shared" si="12"/>
        <v>37.51484823569715</v>
      </c>
    </row>
    <row r="266" spans="2:10" ht="36.75">
      <c r="B266" s="151" t="s">
        <v>622</v>
      </c>
      <c r="C266" s="95"/>
      <c r="D266" s="95"/>
      <c r="E266" s="96" t="s">
        <v>413</v>
      </c>
      <c r="F266" s="300">
        <v>2400000</v>
      </c>
      <c r="G266" s="300">
        <v>1187300</v>
      </c>
      <c r="H266" s="300">
        <v>985985.15</v>
      </c>
      <c r="I266" s="266">
        <f t="shared" si="11"/>
        <v>83.0443148319717</v>
      </c>
      <c r="J266" s="266">
        <f t="shared" si="12"/>
        <v>41.082714583333335</v>
      </c>
    </row>
    <row r="267" spans="2:10" ht="15">
      <c r="B267" s="151" t="s">
        <v>420</v>
      </c>
      <c r="C267" s="95"/>
      <c r="D267" s="95"/>
      <c r="E267" s="96" t="s">
        <v>421</v>
      </c>
      <c r="F267" s="300">
        <v>511000</v>
      </c>
      <c r="G267" s="300">
        <v>155000</v>
      </c>
      <c r="H267" s="300">
        <v>107653.59</v>
      </c>
      <c r="I267" s="266">
        <f t="shared" si="11"/>
        <v>69.45392903225806</v>
      </c>
      <c r="J267" s="266">
        <f t="shared" si="12"/>
        <v>21.067238747553816</v>
      </c>
    </row>
    <row r="268" spans="2:10" ht="15" hidden="1">
      <c r="B268" s="155" t="s">
        <v>369</v>
      </c>
      <c r="C268" s="95"/>
      <c r="D268" s="95"/>
      <c r="E268" s="96" t="s">
        <v>422</v>
      </c>
      <c r="F268" s="300"/>
      <c r="G268" s="300"/>
      <c r="H268" s="300"/>
      <c r="I268" s="266" t="str">
        <f t="shared" si="11"/>
        <v> </v>
      </c>
      <c r="J268" s="266">
        <f t="shared" si="12"/>
      </c>
    </row>
    <row r="269" spans="2:10" ht="15" hidden="1">
      <c r="B269" s="151" t="s">
        <v>630</v>
      </c>
      <c r="C269" s="95" t="s">
        <v>621</v>
      </c>
      <c r="D269" s="95" t="s">
        <v>585</v>
      </c>
      <c r="E269" s="96"/>
      <c r="F269" s="303">
        <f>F270</f>
        <v>0</v>
      </c>
      <c r="G269" s="303"/>
      <c r="H269" s="303"/>
      <c r="I269" s="267" t="str">
        <f t="shared" si="11"/>
        <v> </v>
      </c>
      <c r="J269" s="267">
        <f t="shared" si="12"/>
      </c>
    </row>
    <row r="270" spans="2:10" ht="15" hidden="1">
      <c r="B270" s="134" t="s">
        <v>420</v>
      </c>
      <c r="C270" s="95"/>
      <c r="D270" s="95"/>
      <c r="E270" s="96" t="s">
        <v>421</v>
      </c>
      <c r="F270" s="300"/>
      <c r="G270" s="300"/>
      <c r="H270" s="300"/>
      <c r="I270" s="266" t="str">
        <f t="shared" si="11"/>
        <v> </v>
      </c>
      <c r="J270" s="266">
        <f t="shared" si="12"/>
      </c>
    </row>
    <row r="271" spans="2:10" ht="15">
      <c r="B271" s="162" t="s">
        <v>369</v>
      </c>
      <c r="C271" s="95"/>
      <c r="D271" s="95"/>
      <c r="E271" s="96" t="s">
        <v>422</v>
      </c>
      <c r="F271" s="300">
        <v>8000</v>
      </c>
      <c r="G271" s="300">
        <v>2000</v>
      </c>
      <c r="H271" s="300">
        <v>1419.68</v>
      </c>
      <c r="I271" s="266">
        <f t="shared" si="11"/>
        <v>70.98400000000001</v>
      </c>
      <c r="J271" s="266">
        <f t="shared" si="12"/>
        <v>17.746000000000002</v>
      </c>
    </row>
    <row r="272" spans="2:10" ht="24.75" customHeight="1">
      <c r="B272" s="151" t="s">
        <v>631</v>
      </c>
      <c r="C272" s="95" t="s">
        <v>621</v>
      </c>
      <c r="D272" s="95" t="s">
        <v>632</v>
      </c>
      <c r="E272" s="96"/>
      <c r="F272" s="303">
        <f>F273+F275+F278</f>
        <v>762900</v>
      </c>
      <c r="G272" s="303">
        <f>G273+G275+G278</f>
        <v>248000</v>
      </c>
      <c r="H272" s="303">
        <f>H273+H275+H278</f>
        <v>11205</v>
      </c>
      <c r="I272" s="267">
        <f t="shared" si="11"/>
        <v>4.518145161290323</v>
      </c>
      <c r="J272" s="267">
        <f t="shared" si="12"/>
        <v>1.4687377113645301</v>
      </c>
    </row>
    <row r="273" spans="2:10" ht="15">
      <c r="B273" s="151" t="s">
        <v>633</v>
      </c>
      <c r="C273" s="95" t="s">
        <v>621</v>
      </c>
      <c r="D273" s="95" t="s">
        <v>634</v>
      </c>
      <c r="E273" s="96"/>
      <c r="F273" s="300">
        <f>F274</f>
        <v>45000</v>
      </c>
      <c r="G273" s="300">
        <f>G274</f>
        <v>17000</v>
      </c>
      <c r="H273" s="300">
        <f>H274</f>
        <v>0</v>
      </c>
      <c r="I273" s="266">
        <f t="shared" si="11"/>
        <v>0</v>
      </c>
      <c r="J273" s="266">
        <f t="shared" si="12"/>
        <v>0</v>
      </c>
    </row>
    <row r="274" spans="2:10" ht="15">
      <c r="B274" s="151" t="s">
        <v>420</v>
      </c>
      <c r="C274" s="95"/>
      <c r="D274" s="95"/>
      <c r="E274" s="96" t="s">
        <v>421</v>
      </c>
      <c r="F274" s="300">
        <v>45000</v>
      </c>
      <c r="G274" s="300">
        <v>17000</v>
      </c>
      <c r="H274" s="300"/>
      <c r="I274" s="266">
        <f t="shared" si="11"/>
        <v>0</v>
      </c>
      <c r="J274" s="266">
        <f t="shared" si="12"/>
        <v>0</v>
      </c>
    </row>
    <row r="275" spans="2:10" ht="15">
      <c r="B275" s="151" t="s">
        <v>635</v>
      </c>
      <c r="C275" s="95" t="s">
        <v>621</v>
      </c>
      <c r="D275" s="95" t="s">
        <v>636</v>
      </c>
      <c r="E275" s="96"/>
      <c r="F275" s="300">
        <f>F276+F277</f>
        <v>672900</v>
      </c>
      <c r="G275" s="300">
        <f>G276+G277</f>
        <v>215000</v>
      </c>
      <c r="H275" s="300">
        <f>H276+H277</f>
        <v>11205</v>
      </c>
      <c r="I275" s="266">
        <f aca="true" t="shared" si="14" ref="I275:I339">IF(G275=0," ",H275/G275*100)</f>
        <v>5.211627906976744</v>
      </c>
      <c r="J275" s="266">
        <f aca="true" t="shared" si="15" ref="J275:J339">IF(F275=0,"",H275/F275*100)</f>
        <v>1.6651805617476594</v>
      </c>
    </row>
    <row r="276" spans="2:10" ht="36.75">
      <c r="B276" s="151" t="s">
        <v>622</v>
      </c>
      <c r="C276" s="95"/>
      <c r="D276" s="95"/>
      <c r="E276" s="96" t="s">
        <v>413</v>
      </c>
      <c r="F276" s="300">
        <v>35000</v>
      </c>
      <c r="G276" s="300">
        <v>15000</v>
      </c>
      <c r="H276" s="300">
        <v>1200</v>
      </c>
      <c r="I276" s="266"/>
      <c r="J276" s="266"/>
    </row>
    <row r="277" spans="2:10" ht="15">
      <c r="B277" s="151" t="s">
        <v>420</v>
      </c>
      <c r="C277" s="95"/>
      <c r="D277" s="95"/>
      <c r="E277" s="96" t="s">
        <v>421</v>
      </c>
      <c r="F277" s="300">
        <f>672900-35000</f>
        <v>637900</v>
      </c>
      <c r="G277" s="300">
        <f>215000-15000</f>
        <v>200000</v>
      </c>
      <c r="H277" s="300">
        <v>10005</v>
      </c>
      <c r="I277" s="266">
        <f t="shared" si="14"/>
        <v>5.0025</v>
      </c>
      <c r="J277" s="266">
        <f t="shared" si="15"/>
        <v>1.5684276532371846</v>
      </c>
    </row>
    <row r="278" spans="2:10" ht="15">
      <c r="B278" s="151" t="s">
        <v>637</v>
      </c>
      <c r="C278" s="95" t="s">
        <v>621</v>
      </c>
      <c r="D278" s="95" t="s">
        <v>638</v>
      </c>
      <c r="E278" s="96"/>
      <c r="F278" s="300">
        <f>F279</f>
        <v>45000</v>
      </c>
      <c r="G278" s="300">
        <f>G279</f>
        <v>16000</v>
      </c>
      <c r="H278" s="300">
        <f>H279</f>
        <v>0</v>
      </c>
      <c r="I278" s="266">
        <f t="shared" si="14"/>
        <v>0</v>
      </c>
      <c r="J278" s="266">
        <f t="shared" si="15"/>
        <v>0</v>
      </c>
    </row>
    <row r="279" spans="2:10" ht="15">
      <c r="B279" s="151" t="s">
        <v>420</v>
      </c>
      <c r="C279" s="95"/>
      <c r="D279" s="95"/>
      <c r="E279" s="96" t="s">
        <v>421</v>
      </c>
      <c r="F279" s="300">
        <v>45000</v>
      </c>
      <c r="G279" s="300">
        <v>16000</v>
      </c>
      <c r="H279" s="300"/>
      <c r="I279" s="266">
        <f t="shared" si="14"/>
        <v>0</v>
      </c>
      <c r="J279" s="266">
        <f t="shared" si="15"/>
        <v>0</v>
      </c>
    </row>
    <row r="280" spans="2:10" ht="16.5" customHeight="1">
      <c r="B280" s="151" t="s">
        <v>494</v>
      </c>
      <c r="C280" s="95" t="s">
        <v>621</v>
      </c>
      <c r="D280" s="95" t="s">
        <v>619</v>
      </c>
      <c r="E280" s="96"/>
      <c r="F280" s="303">
        <f>F281+F283</f>
        <v>216600</v>
      </c>
      <c r="G280" s="303">
        <f>G281+G283</f>
        <v>0</v>
      </c>
      <c r="H280" s="303">
        <f>H281+H283</f>
        <v>0</v>
      </c>
      <c r="I280" s="267" t="str">
        <f t="shared" si="14"/>
        <v> </v>
      </c>
      <c r="J280" s="267">
        <f t="shared" si="15"/>
        <v>0</v>
      </c>
    </row>
    <row r="281" spans="2:10" ht="24.75">
      <c r="B281" s="151" t="s">
        <v>501</v>
      </c>
      <c r="C281" s="95" t="s">
        <v>621</v>
      </c>
      <c r="D281" s="95" t="s">
        <v>502</v>
      </c>
      <c r="E281" s="96"/>
      <c r="F281" s="300">
        <f>F282</f>
        <v>176000</v>
      </c>
      <c r="G281" s="300">
        <f>G282</f>
        <v>0</v>
      </c>
      <c r="H281" s="300">
        <f>H282</f>
        <v>0</v>
      </c>
      <c r="I281" s="266" t="str">
        <f t="shared" si="14"/>
        <v> </v>
      </c>
      <c r="J281" s="266">
        <f t="shared" si="15"/>
        <v>0</v>
      </c>
    </row>
    <row r="282" spans="2:10" ht="15">
      <c r="B282" s="151" t="s">
        <v>420</v>
      </c>
      <c r="C282" s="95"/>
      <c r="D282" s="95"/>
      <c r="E282" s="96" t="s">
        <v>421</v>
      </c>
      <c r="F282" s="300">
        <v>176000</v>
      </c>
      <c r="G282" s="300"/>
      <c r="H282" s="300"/>
      <c r="I282" s="266" t="str">
        <f t="shared" si="14"/>
        <v> </v>
      </c>
      <c r="J282" s="266">
        <f t="shared" si="15"/>
        <v>0</v>
      </c>
    </row>
    <row r="283" spans="2:10" ht="15">
      <c r="B283" s="151" t="s">
        <v>586</v>
      </c>
      <c r="C283" s="95" t="s">
        <v>621</v>
      </c>
      <c r="D283" s="95" t="s">
        <v>620</v>
      </c>
      <c r="E283" s="96"/>
      <c r="F283" s="300">
        <f>F284</f>
        <v>40600</v>
      </c>
      <c r="G283" s="300">
        <f>G284</f>
        <v>0</v>
      </c>
      <c r="H283" s="300">
        <f>H284</f>
        <v>0</v>
      </c>
      <c r="I283" s="266" t="str">
        <f t="shared" si="14"/>
        <v> </v>
      </c>
      <c r="J283" s="266">
        <f t="shared" si="15"/>
        <v>0</v>
      </c>
    </row>
    <row r="284" spans="2:10" ht="15">
      <c r="B284" s="151" t="s">
        <v>420</v>
      </c>
      <c r="C284" s="95"/>
      <c r="D284" s="95"/>
      <c r="E284" s="96" t="s">
        <v>421</v>
      </c>
      <c r="F284" s="300">
        <v>40600</v>
      </c>
      <c r="G284" s="300"/>
      <c r="H284" s="300"/>
      <c r="I284" s="266" t="str">
        <f t="shared" si="14"/>
        <v> </v>
      </c>
      <c r="J284" s="266">
        <f t="shared" si="15"/>
        <v>0</v>
      </c>
    </row>
    <row r="285" spans="2:10" ht="25.5" customHeight="1">
      <c r="B285" s="151" t="s">
        <v>639</v>
      </c>
      <c r="C285" s="95" t="s">
        <v>621</v>
      </c>
      <c r="D285" s="95" t="s">
        <v>640</v>
      </c>
      <c r="E285" s="96"/>
      <c r="F285" s="303">
        <f aca="true" t="shared" si="16" ref="F285:H286">F286</f>
        <v>40000</v>
      </c>
      <c r="G285" s="303">
        <f t="shared" si="16"/>
        <v>15000</v>
      </c>
      <c r="H285" s="303">
        <f t="shared" si="16"/>
        <v>4500</v>
      </c>
      <c r="I285" s="267">
        <f t="shared" si="14"/>
        <v>30</v>
      </c>
      <c r="J285" s="267">
        <f t="shared" si="15"/>
        <v>11.25</v>
      </c>
    </row>
    <row r="286" spans="2:10" ht="26.25" customHeight="1">
      <c r="B286" s="151" t="s">
        <v>641</v>
      </c>
      <c r="C286" s="95" t="s">
        <v>621</v>
      </c>
      <c r="D286" s="95" t="s">
        <v>642</v>
      </c>
      <c r="E286" s="96"/>
      <c r="F286" s="300">
        <f t="shared" si="16"/>
        <v>40000</v>
      </c>
      <c r="G286" s="300">
        <f t="shared" si="16"/>
        <v>15000</v>
      </c>
      <c r="H286" s="300">
        <f t="shared" si="16"/>
        <v>4500</v>
      </c>
      <c r="I286" s="266">
        <f t="shared" si="14"/>
        <v>30</v>
      </c>
      <c r="J286" s="266">
        <f t="shared" si="15"/>
        <v>11.25</v>
      </c>
    </row>
    <row r="287" spans="2:10" ht="15.75" thickBot="1">
      <c r="B287" s="183" t="s">
        <v>420</v>
      </c>
      <c r="C287" s="149"/>
      <c r="D287" s="149"/>
      <c r="E287" s="150" t="s">
        <v>421</v>
      </c>
      <c r="F287" s="304">
        <v>40000</v>
      </c>
      <c r="G287" s="304">
        <v>15000</v>
      </c>
      <c r="H287" s="304">
        <v>4500</v>
      </c>
      <c r="I287" s="268">
        <f t="shared" si="14"/>
        <v>30</v>
      </c>
      <c r="J287" s="268">
        <f t="shared" si="15"/>
        <v>11.25</v>
      </c>
    </row>
    <row r="288" spans="2:10" s="83" customFormat="1" ht="27" customHeight="1" thickBot="1">
      <c r="B288" s="174" t="s">
        <v>398</v>
      </c>
      <c r="C288" s="175" t="s">
        <v>643</v>
      </c>
      <c r="D288" s="176"/>
      <c r="E288" s="177"/>
      <c r="F288" s="305">
        <f>F289+F307</f>
        <v>7463800</v>
      </c>
      <c r="G288" s="305">
        <f>G289+G307</f>
        <v>3203200</v>
      </c>
      <c r="H288" s="305">
        <f>H289+H307</f>
        <v>2804959.0900000003</v>
      </c>
      <c r="I288" s="250">
        <f t="shared" si="14"/>
        <v>87.56740415834166</v>
      </c>
      <c r="J288" s="250">
        <f t="shared" si="15"/>
        <v>37.58084474396421</v>
      </c>
    </row>
    <row r="289" spans="2:10" ht="15">
      <c r="B289" s="143" t="s">
        <v>644</v>
      </c>
      <c r="C289" s="109" t="s">
        <v>645</v>
      </c>
      <c r="D289" s="110"/>
      <c r="E289" s="111"/>
      <c r="F289" s="299">
        <f>F294+F302</f>
        <v>6122800</v>
      </c>
      <c r="G289" s="299">
        <f>G294+G302</f>
        <v>2877300</v>
      </c>
      <c r="H289" s="299">
        <f>H294+H302</f>
        <v>2521579.74</v>
      </c>
      <c r="I289" s="265">
        <f t="shared" si="14"/>
        <v>87.63701178187885</v>
      </c>
      <c r="J289" s="265">
        <f t="shared" si="15"/>
        <v>41.183441236035804</v>
      </c>
    </row>
    <row r="290" spans="2:10" ht="15" hidden="1">
      <c r="B290" s="184" t="s">
        <v>646</v>
      </c>
      <c r="C290" s="98"/>
      <c r="D290" s="99" t="s">
        <v>647</v>
      </c>
      <c r="E290" s="100"/>
      <c r="F290" s="306">
        <f>F291</f>
        <v>0</v>
      </c>
      <c r="G290" s="306">
        <f>G291</f>
        <v>0</v>
      </c>
      <c r="H290" s="306">
        <f>H291</f>
        <v>0</v>
      </c>
      <c r="I290" s="269" t="str">
        <f t="shared" si="14"/>
        <v> </v>
      </c>
      <c r="J290" s="269">
        <f t="shared" si="15"/>
      </c>
    </row>
    <row r="291" spans="2:10" ht="15" hidden="1">
      <c r="B291" s="151" t="s">
        <v>490</v>
      </c>
      <c r="C291" s="98"/>
      <c r="D291" s="99"/>
      <c r="E291" s="100" t="s">
        <v>584</v>
      </c>
      <c r="F291" s="306"/>
      <c r="G291" s="306"/>
      <c r="H291" s="306"/>
      <c r="I291" s="269" t="str">
        <f t="shared" si="14"/>
        <v> </v>
      </c>
      <c r="J291" s="269">
        <f t="shared" si="15"/>
      </c>
    </row>
    <row r="292" spans="2:10" ht="36.75" hidden="1">
      <c r="B292" s="151" t="s">
        <v>648</v>
      </c>
      <c r="C292" s="98"/>
      <c r="D292" s="99" t="s">
        <v>649</v>
      </c>
      <c r="E292" s="100"/>
      <c r="F292" s="306">
        <f>F293</f>
        <v>0</v>
      </c>
      <c r="G292" s="306">
        <f>G293</f>
        <v>0</v>
      </c>
      <c r="H292" s="306">
        <f>H293</f>
        <v>0</v>
      </c>
      <c r="I292" s="269" t="str">
        <f t="shared" si="14"/>
        <v> </v>
      </c>
      <c r="J292" s="269">
        <f t="shared" si="15"/>
      </c>
    </row>
    <row r="293" spans="2:10" ht="15" hidden="1">
      <c r="B293" s="151" t="s">
        <v>490</v>
      </c>
      <c r="C293" s="98"/>
      <c r="D293" s="99"/>
      <c r="E293" s="100" t="s">
        <v>584</v>
      </c>
      <c r="F293" s="306"/>
      <c r="G293" s="306"/>
      <c r="H293" s="306"/>
      <c r="I293" s="269" t="str">
        <f t="shared" si="14"/>
        <v> </v>
      </c>
      <c r="J293" s="269">
        <f t="shared" si="15"/>
      </c>
    </row>
    <row r="294" spans="2:10" ht="15">
      <c r="B294" s="151" t="s">
        <v>650</v>
      </c>
      <c r="C294" s="95" t="s">
        <v>645</v>
      </c>
      <c r="D294" s="95" t="s">
        <v>651</v>
      </c>
      <c r="E294" s="96"/>
      <c r="F294" s="300">
        <f>SUM(F295:F297)</f>
        <v>6122800</v>
      </c>
      <c r="G294" s="300">
        <f>SUM(G295:G297)</f>
        <v>2877300</v>
      </c>
      <c r="H294" s="300">
        <f>SUM(H295:H297)</f>
        <v>2521579.74</v>
      </c>
      <c r="I294" s="266">
        <f t="shared" si="14"/>
        <v>87.63701178187885</v>
      </c>
      <c r="J294" s="266">
        <f t="shared" si="15"/>
        <v>41.183441236035804</v>
      </c>
    </row>
    <row r="295" spans="2:10" ht="36.75">
      <c r="B295" s="151" t="s">
        <v>622</v>
      </c>
      <c r="C295" s="94"/>
      <c r="D295" s="95"/>
      <c r="E295" s="96" t="s">
        <v>413</v>
      </c>
      <c r="F295" s="300">
        <v>5394500</v>
      </c>
      <c r="G295" s="350">
        <v>2440000</v>
      </c>
      <c r="H295" s="350">
        <v>2439086.16</v>
      </c>
      <c r="I295" s="351">
        <f t="shared" si="14"/>
        <v>99.96254754098362</v>
      </c>
      <c r="J295" s="266">
        <f t="shared" si="15"/>
        <v>45.21431383816851</v>
      </c>
    </row>
    <row r="296" spans="2:10" ht="15">
      <c r="B296" s="151" t="s">
        <v>420</v>
      </c>
      <c r="C296" s="94"/>
      <c r="D296" s="95"/>
      <c r="E296" s="96" t="s">
        <v>421</v>
      </c>
      <c r="F296" s="300">
        <v>721300</v>
      </c>
      <c r="G296" s="300">
        <v>422300</v>
      </c>
      <c r="H296" s="300">
        <v>76417.04</v>
      </c>
      <c r="I296" s="266">
        <f t="shared" si="14"/>
        <v>18.09543926118873</v>
      </c>
      <c r="J296" s="266">
        <f t="shared" si="15"/>
        <v>10.59434909191737</v>
      </c>
    </row>
    <row r="297" spans="2:10" ht="15">
      <c r="B297" s="155" t="s">
        <v>369</v>
      </c>
      <c r="C297" s="95"/>
      <c r="D297" s="95"/>
      <c r="E297" s="96" t="s">
        <v>422</v>
      </c>
      <c r="F297" s="300">
        <v>7000</v>
      </c>
      <c r="G297" s="300">
        <v>15000</v>
      </c>
      <c r="H297" s="300">
        <v>6076.54</v>
      </c>
      <c r="I297" s="266">
        <f t="shared" si="14"/>
        <v>40.510266666666666</v>
      </c>
      <c r="J297" s="266">
        <f t="shared" si="15"/>
        <v>86.80771428571428</v>
      </c>
    </row>
    <row r="298" spans="2:10" ht="15" customHeight="1" hidden="1">
      <c r="B298" s="151" t="s">
        <v>652</v>
      </c>
      <c r="C298" s="94"/>
      <c r="D298" s="95" t="s">
        <v>653</v>
      </c>
      <c r="E298" s="96"/>
      <c r="F298" s="300">
        <f>F299</f>
        <v>0</v>
      </c>
      <c r="G298" s="300">
        <f>G299</f>
        <v>0</v>
      </c>
      <c r="H298" s="300">
        <f>H299</f>
        <v>0</v>
      </c>
      <c r="I298" s="266" t="str">
        <f t="shared" si="14"/>
        <v> </v>
      </c>
      <c r="J298" s="266">
        <f t="shared" si="15"/>
      </c>
    </row>
    <row r="299" spans="2:10" ht="15" customHeight="1" hidden="1">
      <c r="B299" s="151" t="s">
        <v>490</v>
      </c>
      <c r="C299" s="94"/>
      <c r="D299" s="95"/>
      <c r="E299" s="96" t="s">
        <v>584</v>
      </c>
      <c r="F299" s="300"/>
      <c r="G299" s="300"/>
      <c r="H299" s="300"/>
      <c r="I299" s="266" t="str">
        <f t="shared" si="14"/>
        <v> </v>
      </c>
      <c r="J299" s="266">
        <f t="shared" si="15"/>
      </c>
    </row>
    <row r="300" spans="2:10" ht="29.25" customHeight="1" hidden="1">
      <c r="B300" s="151" t="s">
        <v>426</v>
      </c>
      <c r="C300" s="94"/>
      <c r="D300" s="95" t="s">
        <v>427</v>
      </c>
      <c r="E300" s="96"/>
      <c r="F300" s="300">
        <f>F301</f>
        <v>0</v>
      </c>
      <c r="G300" s="300">
        <f>G301</f>
        <v>0</v>
      </c>
      <c r="H300" s="300">
        <f>H301</f>
        <v>0</v>
      </c>
      <c r="I300" s="266" t="str">
        <f t="shared" si="14"/>
        <v> </v>
      </c>
      <c r="J300" s="266">
        <f t="shared" si="15"/>
      </c>
    </row>
    <row r="301" spans="2:10" ht="15" customHeight="1" hidden="1">
      <c r="B301" s="151" t="s">
        <v>356</v>
      </c>
      <c r="C301" s="94"/>
      <c r="D301" s="95"/>
      <c r="E301" s="96" t="s">
        <v>428</v>
      </c>
      <c r="F301" s="300"/>
      <c r="G301" s="300"/>
      <c r="H301" s="300"/>
      <c r="I301" s="266" t="str">
        <f t="shared" si="14"/>
        <v> </v>
      </c>
      <c r="J301" s="266">
        <f t="shared" si="15"/>
      </c>
    </row>
    <row r="302" spans="2:10" ht="29.25" customHeight="1" hidden="1">
      <c r="B302" s="134" t="s">
        <v>654</v>
      </c>
      <c r="C302" s="94"/>
      <c r="D302" s="95"/>
      <c r="E302" s="96"/>
      <c r="F302" s="300">
        <f aca="true" t="shared" si="17" ref="F302:H303">F303</f>
        <v>0</v>
      </c>
      <c r="G302" s="300">
        <f t="shared" si="17"/>
        <v>0</v>
      </c>
      <c r="H302" s="300">
        <f t="shared" si="17"/>
        <v>0</v>
      </c>
      <c r="I302" s="266" t="str">
        <f t="shared" si="14"/>
        <v> </v>
      </c>
      <c r="J302" s="266">
        <f t="shared" si="15"/>
      </c>
    </row>
    <row r="303" spans="2:10" ht="20.25" customHeight="1" hidden="1">
      <c r="B303" s="134" t="s">
        <v>655</v>
      </c>
      <c r="C303" s="94" t="s">
        <v>645</v>
      </c>
      <c r="D303" s="95" t="s">
        <v>656</v>
      </c>
      <c r="E303" s="96"/>
      <c r="F303" s="300">
        <f t="shared" si="17"/>
        <v>0</v>
      </c>
      <c r="G303" s="300">
        <f t="shared" si="17"/>
        <v>0</v>
      </c>
      <c r="H303" s="300">
        <f t="shared" si="17"/>
        <v>0</v>
      </c>
      <c r="I303" s="266" t="str">
        <f t="shared" si="14"/>
        <v> </v>
      </c>
      <c r="J303" s="266">
        <f t="shared" si="15"/>
      </c>
    </row>
    <row r="304" spans="2:10" ht="15" customHeight="1" hidden="1">
      <c r="B304" s="151" t="s">
        <v>420</v>
      </c>
      <c r="C304" s="94"/>
      <c r="D304" s="95"/>
      <c r="E304" s="96" t="s">
        <v>421</v>
      </c>
      <c r="F304" s="300"/>
      <c r="G304" s="300"/>
      <c r="H304" s="300"/>
      <c r="I304" s="266" t="str">
        <f t="shared" si="14"/>
        <v> </v>
      </c>
      <c r="J304" s="266">
        <f t="shared" si="15"/>
      </c>
    </row>
    <row r="305" spans="2:10" ht="15" customHeight="1" hidden="1">
      <c r="B305" s="151"/>
      <c r="C305" s="94"/>
      <c r="D305" s="95"/>
      <c r="E305" s="96"/>
      <c r="F305" s="300"/>
      <c r="G305" s="300"/>
      <c r="H305" s="300"/>
      <c r="I305" s="266" t="str">
        <f t="shared" si="14"/>
        <v> </v>
      </c>
      <c r="J305" s="266">
        <f t="shared" si="15"/>
      </c>
    </row>
    <row r="306" spans="2:10" ht="15" customHeight="1" hidden="1">
      <c r="B306" s="151"/>
      <c r="C306" s="94"/>
      <c r="D306" s="95"/>
      <c r="E306" s="96"/>
      <c r="F306" s="300"/>
      <c r="G306" s="300"/>
      <c r="H306" s="300"/>
      <c r="I306" s="266" t="str">
        <f t="shared" si="14"/>
        <v> </v>
      </c>
      <c r="J306" s="266">
        <f t="shared" si="15"/>
      </c>
    </row>
    <row r="307" spans="2:10" ht="15">
      <c r="B307" s="158" t="s">
        <v>0</v>
      </c>
      <c r="C307" s="94" t="s">
        <v>657</v>
      </c>
      <c r="D307" s="95"/>
      <c r="E307" s="96"/>
      <c r="F307" s="303">
        <f>F308+F320+F322+F313+F318</f>
        <v>1341000</v>
      </c>
      <c r="G307" s="303">
        <f>G308+G320+G322+G313+G318</f>
        <v>325900</v>
      </c>
      <c r="H307" s="303">
        <f>H308+H320+H322+H313+H318</f>
        <v>283379.35</v>
      </c>
      <c r="I307" s="267">
        <f t="shared" si="14"/>
        <v>86.95285363608468</v>
      </c>
      <c r="J307" s="267">
        <f t="shared" si="15"/>
        <v>21.131942580164054</v>
      </c>
    </row>
    <row r="308" spans="2:10" ht="15">
      <c r="B308" s="151" t="s">
        <v>424</v>
      </c>
      <c r="C308" s="95"/>
      <c r="D308" s="95" t="s">
        <v>425</v>
      </c>
      <c r="E308" s="96"/>
      <c r="F308" s="300">
        <f>SUM(F309:F311)</f>
        <v>680000</v>
      </c>
      <c r="G308" s="300">
        <f>SUM(G309:G311)</f>
        <v>233000</v>
      </c>
      <c r="H308" s="300">
        <f>SUM(H309:H311)</f>
        <v>225198.35</v>
      </c>
      <c r="I308" s="266">
        <f t="shared" si="14"/>
        <v>96.65165236051503</v>
      </c>
      <c r="J308" s="266">
        <f t="shared" si="15"/>
        <v>33.1174044117647</v>
      </c>
    </row>
    <row r="309" spans="2:10" ht="36.75">
      <c r="B309" s="151" t="s">
        <v>622</v>
      </c>
      <c r="C309" s="95"/>
      <c r="D309" s="95"/>
      <c r="E309" s="96" t="s">
        <v>413</v>
      </c>
      <c r="F309" s="300">
        <v>650000</v>
      </c>
      <c r="G309" s="350">
        <v>225000</v>
      </c>
      <c r="H309" s="350">
        <v>222007.03</v>
      </c>
      <c r="I309" s="351">
        <f t="shared" si="14"/>
        <v>98.66979111111111</v>
      </c>
      <c r="J309" s="266">
        <f t="shared" si="15"/>
        <v>34.15492769230769</v>
      </c>
    </row>
    <row r="310" spans="2:10" ht="15">
      <c r="B310" s="151" t="s">
        <v>420</v>
      </c>
      <c r="C310" s="95"/>
      <c r="D310" s="95"/>
      <c r="E310" s="96" t="s">
        <v>421</v>
      </c>
      <c r="F310" s="300">
        <v>30000</v>
      </c>
      <c r="G310" s="300">
        <v>8000</v>
      </c>
      <c r="H310" s="300">
        <v>3191.32</v>
      </c>
      <c r="I310" s="266">
        <f t="shared" si="14"/>
        <v>39.8915</v>
      </c>
      <c r="J310" s="266">
        <f t="shared" si="15"/>
        <v>10.637733333333333</v>
      </c>
    </row>
    <row r="311" spans="2:10" ht="15" hidden="1">
      <c r="B311" s="155" t="s">
        <v>369</v>
      </c>
      <c r="C311" s="95"/>
      <c r="D311" s="95"/>
      <c r="E311" s="96" t="s">
        <v>422</v>
      </c>
      <c r="F311" s="300"/>
      <c r="G311" s="300"/>
      <c r="H311" s="300"/>
      <c r="I311" s="266" t="str">
        <f t="shared" si="14"/>
        <v> </v>
      </c>
      <c r="J311" s="266">
        <f t="shared" si="15"/>
      </c>
    </row>
    <row r="312" spans="2:10" ht="6" customHeight="1" hidden="1">
      <c r="B312" s="155" t="s">
        <v>420</v>
      </c>
      <c r="C312" s="95"/>
      <c r="D312" s="95"/>
      <c r="E312" s="96"/>
      <c r="F312" s="300"/>
      <c r="G312" s="300"/>
      <c r="H312" s="300"/>
      <c r="I312" s="266" t="str">
        <f t="shared" si="14"/>
        <v> </v>
      </c>
      <c r="J312" s="266">
        <f t="shared" si="15"/>
      </c>
    </row>
    <row r="313" spans="2:10" ht="24" customHeight="1">
      <c r="B313" s="151" t="s">
        <v>658</v>
      </c>
      <c r="C313" s="95" t="s">
        <v>657</v>
      </c>
      <c r="D313" s="95" t="s">
        <v>619</v>
      </c>
      <c r="E313" s="96"/>
      <c r="F313" s="303">
        <f>F316+F314</f>
        <v>134000</v>
      </c>
      <c r="G313" s="303">
        <f>G316+G314</f>
        <v>0</v>
      </c>
      <c r="H313" s="303">
        <f>H316+H314</f>
        <v>0</v>
      </c>
      <c r="I313" s="267" t="str">
        <f t="shared" si="14"/>
        <v> </v>
      </c>
      <c r="J313" s="267">
        <f t="shared" si="15"/>
        <v>0</v>
      </c>
    </row>
    <row r="314" spans="2:10" ht="15">
      <c r="B314" s="151" t="s">
        <v>586</v>
      </c>
      <c r="C314" s="95" t="s">
        <v>657</v>
      </c>
      <c r="D314" s="95" t="s">
        <v>620</v>
      </c>
      <c r="E314" s="96"/>
      <c r="F314" s="300">
        <f>F315</f>
        <v>24000</v>
      </c>
      <c r="G314" s="300">
        <f>G315</f>
        <v>0</v>
      </c>
      <c r="H314" s="300">
        <f>H315</f>
        <v>0</v>
      </c>
      <c r="I314" s="266" t="str">
        <f t="shared" si="14"/>
        <v> </v>
      </c>
      <c r="J314" s="266">
        <f t="shared" si="15"/>
        <v>0</v>
      </c>
    </row>
    <row r="315" spans="2:10" ht="15">
      <c r="B315" s="151" t="s">
        <v>371</v>
      </c>
      <c r="C315" s="95"/>
      <c r="D315" s="95"/>
      <c r="E315" s="96" t="s">
        <v>19</v>
      </c>
      <c r="F315" s="300">
        <v>24000</v>
      </c>
      <c r="G315" s="300"/>
      <c r="H315" s="300"/>
      <c r="I315" s="266" t="str">
        <f t="shared" si="14"/>
        <v> </v>
      </c>
      <c r="J315" s="266">
        <f t="shared" si="15"/>
        <v>0</v>
      </c>
    </row>
    <row r="316" spans="2:10" ht="24.75">
      <c r="B316" s="151" t="s">
        <v>501</v>
      </c>
      <c r="C316" s="95" t="s">
        <v>657</v>
      </c>
      <c r="D316" s="95" t="s">
        <v>502</v>
      </c>
      <c r="E316" s="96"/>
      <c r="F316" s="303">
        <f>F317</f>
        <v>110000</v>
      </c>
      <c r="G316" s="303">
        <f>G317</f>
        <v>0</v>
      </c>
      <c r="H316" s="303">
        <f>H317</f>
        <v>0</v>
      </c>
      <c r="I316" s="267" t="str">
        <f t="shared" si="14"/>
        <v> </v>
      </c>
      <c r="J316" s="267">
        <f t="shared" si="15"/>
        <v>0</v>
      </c>
    </row>
    <row r="317" spans="2:10" ht="15">
      <c r="B317" s="151" t="s">
        <v>420</v>
      </c>
      <c r="C317" s="95"/>
      <c r="D317" s="95"/>
      <c r="E317" s="96" t="s">
        <v>421</v>
      </c>
      <c r="F317" s="300">
        <v>110000</v>
      </c>
      <c r="G317" s="300"/>
      <c r="H317" s="300"/>
      <c r="I317" s="266" t="str">
        <f t="shared" si="14"/>
        <v> </v>
      </c>
      <c r="J317" s="266">
        <f t="shared" si="15"/>
        <v>0</v>
      </c>
    </row>
    <row r="318" spans="2:10" ht="15" hidden="1">
      <c r="B318" s="151"/>
      <c r="C318" s="95"/>
      <c r="D318" s="95"/>
      <c r="E318" s="96"/>
      <c r="F318" s="300"/>
      <c r="G318" s="300"/>
      <c r="H318" s="300"/>
      <c r="I318" s="266" t="str">
        <f t="shared" si="14"/>
        <v> </v>
      </c>
      <c r="J318" s="266">
        <f t="shared" si="15"/>
      </c>
    </row>
    <row r="319" spans="2:10" ht="15" hidden="1">
      <c r="B319" s="151"/>
      <c r="C319" s="95"/>
      <c r="D319" s="95"/>
      <c r="E319" s="96"/>
      <c r="F319" s="300"/>
      <c r="G319" s="300"/>
      <c r="H319" s="300"/>
      <c r="I319" s="266" t="str">
        <f t="shared" si="14"/>
        <v> </v>
      </c>
      <c r="J319" s="266">
        <f t="shared" si="15"/>
      </c>
    </row>
    <row r="320" spans="2:10" ht="15" hidden="1">
      <c r="B320" s="151" t="s">
        <v>659</v>
      </c>
      <c r="C320" s="95" t="s">
        <v>657</v>
      </c>
      <c r="D320" s="95" t="s">
        <v>656</v>
      </c>
      <c r="E320" s="96"/>
      <c r="F320" s="300"/>
      <c r="G320" s="300"/>
      <c r="H320" s="300"/>
      <c r="I320" s="266" t="str">
        <f t="shared" si="14"/>
        <v> </v>
      </c>
      <c r="J320" s="266">
        <f t="shared" si="15"/>
      </c>
    </row>
    <row r="321" spans="2:10" ht="15" hidden="1">
      <c r="B321" s="134" t="s">
        <v>420</v>
      </c>
      <c r="C321" s="95"/>
      <c r="D321" s="95"/>
      <c r="E321" s="96" t="s">
        <v>660</v>
      </c>
      <c r="F321" s="300"/>
      <c r="G321" s="300"/>
      <c r="H321" s="300"/>
      <c r="I321" s="266" t="str">
        <f t="shared" si="14"/>
        <v> </v>
      </c>
      <c r="J321" s="266">
        <f t="shared" si="15"/>
      </c>
    </row>
    <row r="322" spans="2:10" ht="24.75">
      <c r="B322" s="134" t="s">
        <v>654</v>
      </c>
      <c r="C322" s="167" t="s">
        <v>657</v>
      </c>
      <c r="D322" s="167" t="s">
        <v>640</v>
      </c>
      <c r="E322" s="168"/>
      <c r="F322" s="307">
        <f>F323+F325+F327+F329+F331</f>
        <v>527000</v>
      </c>
      <c r="G322" s="307">
        <f>G323+G325+G327+G329+G331</f>
        <v>92900</v>
      </c>
      <c r="H322" s="307">
        <f>H323+H325+H327+H329+H331</f>
        <v>58181</v>
      </c>
      <c r="I322" s="270">
        <f t="shared" si="14"/>
        <v>62.6275565123789</v>
      </c>
      <c r="J322" s="270">
        <f t="shared" si="15"/>
        <v>11.040037950664136</v>
      </c>
    </row>
    <row r="323" spans="2:10" ht="24.75">
      <c r="B323" s="134" t="s">
        <v>661</v>
      </c>
      <c r="C323" s="95" t="s">
        <v>657</v>
      </c>
      <c r="D323" s="95" t="s">
        <v>662</v>
      </c>
      <c r="E323" s="96"/>
      <c r="F323" s="303">
        <f>F324</f>
        <v>187000</v>
      </c>
      <c r="G323" s="303">
        <f>G324</f>
        <v>22000</v>
      </c>
      <c r="H323" s="303">
        <f>H324</f>
        <v>10000</v>
      </c>
      <c r="I323" s="267">
        <f t="shared" si="14"/>
        <v>45.45454545454545</v>
      </c>
      <c r="J323" s="267">
        <f t="shared" si="15"/>
        <v>5.347593582887701</v>
      </c>
    </row>
    <row r="324" spans="2:10" ht="15">
      <c r="B324" s="134" t="s">
        <v>420</v>
      </c>
      <c r="C324" s="95"/>
      <c r="D324" s="95"/>
      <c r="E324" s="96" t="s">
        <v>421</v>
      </c>
      <c r="F324" s="300">
        <v>187000</v>
      </c>
      <c r="G324" s="300">
        <v>22000</v>
      </c>
      <c r="H324" s="300">
        <v>10000</v>
      </c>
      <c r="I324" s="266">
        <f t="shared" si="14"/>
        <v>45.45454545454545</v>
      </c>
      <c r="J324" s="266">
        <f t="shared" si="15"/>
        <v>5.347593582887701</v>
      </c>
    </row>
    <row r="325" spans="2:11" ht="24.75">
      <c r="B325" s="134" t="s">
        <v>663</v>
      </c>
      <c r="C325" s="95" t="s">
        <v>657</v>
      </c>
      <c r="D325" s="95" t="s">
        <v>664</v>
      </c>
      <c r="E325" s="96"/>
      <c r="F325" s="303">
        <f>F326</f>
        <v>40000</v>
      </c>
      <c r="G325" s="303">
        <f>G326</f>
        <v>0</v>
      </c>
      <c r="H325" s="303">
        <f>H326</f>
        <v>0</v>
      </c>
      <c r="I325" s="267" t="str">
        <f t="shared" si="14"/>
        <v> </v>
      </c>
      <c r="J325" s="267">
        <f t="shared" si="15"/>
        <v>0</v>
      </c>
      <c r="K325" s="102"/>
    </row>
    <row r="326" spans="2:11" ht="15">
      <c r="B326" s="134" t="s">
        <v>420</v>
      </c>
      <c r="C326" s="95"/>
      <c r="D326" s="95"/>
      <c r="E326" s="96" t="s">
        <v>421</v>
      </c>
      <c r="F326" s="300">
        <v>40000</v>
      </c>
      <c r="G326" s="300"/>
      <c r="H326" s="300"/>
      <c r="I326" s="266" t="str">
        <f t="shared" si="14"/>
        <v> </v>
      </c>
      <c r="J326" s="266">
        <f t="shared" si="15"/>
        <v>0</v>
      </c>
      <c r="K326" s="102"/>
    </row>
    <row r="327" spans="2:10" ht="24.75">
      <c r="B327" s="134" t="s">
        <v>665</v>
      </c>
      <c r="C327" s="95" t="s">
        <v>657</v>
      </c>
      <c r="D327" s="95" t="s">
        <v>642</v>
      </c>
      <c r="E327" s="96"/>
      <c r="F327" s="303">
        <f>F328</f>
        <v>120000</v>
      </c>
      <c r="G327" s="303">
        <f>G328</f>
        <v>46400</v>
      </c>
      <c r="H327" s="303">
        <f>H328</f>
        <v>36363</v>
      </c>
      <c r="I327" s="267">
        <f t="shared" si="14"/>
        <v>78.36853448275862</v>
      </c>
      <c r="J327" s="267">
        <f t="shared" si="15"/>
        <v>30.3025</v>
      </c>
    </row>
    <row r="328" spans="2:10" ht="15">
      <c r="B328" s="151" t="s">
        <v>420</v>
      </c>
      <c r="C328" s="95"/>
      <c r="D328" s="95"/>
      <c r="E328" s="96" t="s">
        <v>421</v>
      </c>
      <c r="F328" s="300">
        <v>120000</v>
      </c>
      <c r="G328" s="300">
        <v>46400</v>
      </c>
      <c r="H328" s="300">
        <v>36363</v>
      </c>
      <c r="I328" s="266">
        <f t="shared" si="14"/>
        <v>78.36853448275862</v>
      </c>
      <c r="J328" s="266">
        <f t="shared" si="15"/>
        <v>30.3025</v>
      </c>
    </row>
    <row r="329" spans="2:10" ht="24.75">
      <c r="B329" s="151" t="s">
        <v>666</v>
      </c>
      <c r="C329" s="95" t="s">
        <v>657</v>
      </c>
      <c r="D329" s="95" t="s">
        <v>667</v>
      </c>
      <c r="E329" s="96"/>
      <c r="F329" s="303">
        <f>F330</f>
        <v>60000</v>
      </c>
      <c r="G329" s="303">
        <f>G330</f>
        <v>17500</v>
      </c>
      <c r="H329" s="303">
        <f>H330</f>
        <v>4968</v>
      </c>
      <c r="I329" s="267">
        <f t="shared" si="14"/>
        <v>28.38857142857143</v>
      </c>
      <c r="J329" s="267">
        <f t="shared" si="15"/>
        <v>8.28</v>
      </c>
    </row>
    <row r="330" spans="2:10" ht="15">
      <c r="B330" s="151" t="s">
        <v>420</v>
      </c>
      <c r="C330" s="95"/>
      <c r="D330" s="95"/>
      <c r="E330" s="96" t="s">
        <v>421</v>
      </c>
      <c r="F330" s="300">
        <v>60000</v>
      </c>
      <c r="G330" s="300">
        <v>17500</v>
      </c>
      <c r="H330" s="300">
        <v>4968</v>
      </c>
      <c r="I330" s="266">
        <f t="shared" si="14"/>
        <v>28.38857142857143</v>
      </c>
      <c r="J330" s="266">
        <f t="shared" si="15"/>
        <v>8.28</v>
      </c>
    </row>
    <row r="331" spans="2:10" ht="24.75">
      <c r="B331" s="134" t="s">
        <v>668</v>
      </c>
      <c r="C331" s="95" t="s">
        <v>657</v>
      </c>
      <c r="D331" s="95" t="s">
        <v>669</v>
      </c>
      <c r="E331" s="96"/>
      <c r="F331" s="303">
        <f>F332</f>
        <v>120000</v>
      </c>
      <c r="G331" s="303">
        <f>G332</f>
        <v>7000</v>
      </c>
      <c r="H331" s="303">
        <f>H332</f>
        <v>6850</v>
      </c>
      <c r="I331" s="267">
        <f t="shared" si="14"/>
        <v>97.85714285714285</v>
      </c>
      <c r="J331" s="267">
        <f t="shared" si="15"/>
        <v>5.708333333333333</v>
      </c>
    </row>
    <row r="332" spans="2:10" ht="15.75" thickBot="1">
      <c r="B332" s="183" t="s">
        <v>420</v>
      </c>
      <c r="C332" s="185"/>
      <c r="D332" s="185"/>
      <c r="E332" s="186" t="s">
        <v>421</v>
      </c>
      <c r="F332" s="308">
        <v>120000</v>
      </c>
      <c r="G332" s="308">
        <v>7000</v>
      </c>
      <c r="H332" s="308">
        <v>6850</v>
      </c>
      <c r="I332" s="271">
        <f t="shared" si="14"/>
        <v>97.85714285714285</v>
      </c>
      <c r="J332" s="271">
        <f t="shared" si="15"/>
        <v>5.708333333333333</v>
      </c>
    </row>
    <row r="333" spans="2:13" s="83" customFormat="1" ht="27" customHeight="1" thickBot="1">
      <c r="B333" s="174" t="s">
        <v>1</v>
      </c>
      <c r="C333" s="175" t="s">
        <v>670</v>
      </c>
      <c r="D333" s="176"/>
      <c r="E333" s="177"/>
      <c r="F333" s="309">
        <f>F337+F344</f>
        <v>200000</v>
      </c>
      <c r="G333" s="309">
        <f>G337+G344</f>
        <v>80000</v>
      </c>
      <c r="H333" s="309">
        <f>H337+H344</f>
        <v>0</v>
      </c>
      <c r="I333" s="272">
        <f t="shared" si="14"/>
        <v>0</v>
      </c>
      <c r="J333" s="272">
        <f t="shared" si="15"/>
        <v>0</v>
      </c>
      <c r="M333" s="187"/>
    </row>
    <row r="334" spans="2:10" ht="15" hidden="1">
      <c r="B334" s="143" t="s">
        <v>671</v>
      </c>
      <c r="C334" s="109" t="s">
        <v>672</v>
      </c>
      <c r="D334" s="110"/>
      <c r="E334" s="111"/>
      <c r="F334" s="286">
        <f>F335</f>
        <v>1156</v>
      </c>
      <c r="G334" s="286">
        <f>G335</f>
        <v>1156</v>
      </c>
      <c r="H334" s="286">
        <f>H335</f>
        <v>1156</v>
      </c>
      <c r="I334" s="254">
        <f t="shared" si="14"/>
        <v>100</v>
      </c>
      <c r="J334" s="254">
        <f t="shared" si="15"/>
        <v>100</v>
      </c>
    </row>
    <row r="335" spans="2:10" ht="15" hidden="1">
      <c r="B335" s="151" t="s">
        <v>490</v>
      </c>
      <c r="C335" s="94"/>
      <c r="D335" s="95" t="s">
        <v>673</v>
      </c>
      <c r="E335" s="96" t="s">
        <v>584</v>
      </c>
      <c r="F335" s="290">
        <v>1156</v>
      </c>
      <c r="G335" s="290">
        <v>1156</v>
      </c>
      <c r="H335" s="290">
        <v>1156</v>
      </c>
      <c r="I335" s="255">
        <f t="shared" si="14"/>
        <v>100</v>
      </c>
      <c r="J335" s="255">
        <f t="shared" si="15"/>
        <v>100</v>
      </c>
    </row>
    <row r="336" spans="2:10" ht="15" hidden="1">
      <c r="B336" s="151" t="s">
        <v>674</v>
      </c>
      <c r="C336" s="94"/>
      <c r="D336" s="95"/>
      <c r="E336" s="96"/>
      <c r="F336" s="290"/>
      <c r="G336" s="290"/>
      <c r="H336" s="290"/>
      <c r="I336" s="255" t="str">
        <f t="shared" si="14"/>
        <v> </v>
      </c>
      <c r="J336" s="255">
        <f t="shared" si="15"/>
      </c>
    </row>
    <row r="337" spans="2:10" ht="15">
      <c r="B337" s="158" t="s">
        <v>2</v>
      </c>
      <c r="C337" s="94" t="s">
        <v>675</v>
      </c>
      <c r="D337" s="95"/>
      <c r="E337" s="96"/>
      <c r="F337" s="291">
        <f>SUM(F338:F339)</f>
        <v>200000</v>
      </c>
      <c r="G337" s="291">
        <f>SUM(G338:G339)</f>
        <v>80000</v>
      </c>
      <c r="H337" s="291">
        <f>SUM(H338:H339)</f>
        <v>0</v>
      </c>
      <c r="I337" s="261">
        <f t="shared" si="14"/>
        <v>0</v>
      </c>
      <c r="J337" s="261">
        <f t="shared" si="15"/>
        <v>0</v>
      </c>
    </row>
    <row r="338" spans="2:10" ht="24.75">
      <c r="B338" s="151" t="s">
        <v>676</v>
      </c>
      <c r="C338" s="94"/>
      <c r="D338" s="95" t="s">
        <v>677</v>
      </c>
      <c r="E338" s="96"/>
      <c r="F338" s="290">
        <f>SUM(F352:F354)</f>
        <v>200000</v>
      </c>
      <c r="G338" s="290">
        <f>SUM(G352:G354)</f>
        <v>80000</v>
      </c>
      <c r="H338" s="290">
        <f>SUM(H352:H354)</f>
        <v>0</v>
      </c>
      <c r="I338" s="255">
        <f t="shared" si="14"/>
        <v>0</v>
      </c>
      <c r="J338" s="255">
        <f t="shared" si="15"/>
        <v>0</v>
      </c>
    </row>
    <row r="339" spans="2:10" ht="15" hidden="1">
      <c r="B339" s="158" t="s">
        <v>678</v>
      </c>
      <c r="C339" s="95" t="s">
        <v>675</v>
      </c>
      <c r="D339" s="95" t="s">
        <v>679</v>
      </c>
      <c r="E339" s="96" t="s">
        <v>584</v>
      </c>
      <c r="F339" s="290"/>
      <c r="G339" s="290"/>
      <c r="H339" s="290"/>
      <c r="I339" s="255" t="str">
        <f t="shared" si="14"/>
        <v> </v>
      </c>
      <c r="J339" s="255">
        <f t="shared" si="15"/>
      </c>
    </row>
    <row r="340" spans="2:10" ht="15" hidden="1">
      <c r="B340" s="151" t="s">
        <v>680</v>
      </c>
      <c r="C340" s="94" t="s">
        <v>681</v>
      </c>
      <c r="D340" s="95"/>
      <c r="E340" s="96" t="s">
        <v>682</v>
      </c>
      <c r="F340" s="290">
        <f>F341</f>
        <v>248</v>
      </c>
      <c r="G340" s="290">
        <f>G341</f>
        <v>248</v>
      </c>
      <c r="H340" s="290">
        <f>H341</f>
        <v>248</v>
      </c>
      <c r="I340" s="255">
        <f aca="true" t="shared" si="18" ref="I340:I389">IF(G340=0," ",H340/G340*100)</f>
        <v>100</v>
      </c>
      <c r="J340" s="255">
        <f aca="true" t="shared" si="19" ref="J340:J389">IF(F340=0,"",H340/F340*100)</f>
        <v>100</v>
      </c>
    </row>
    <row r="341" spans="2:10" ht="15" hidden="1">
      <c r="B341" s="151" t="s">
        <v>683</v>
      </c>
      <c r="C341" s="94"/>
      <c r="D341" s="95" t="s">
        <v>673</v>
      </c>
      <c r="E341" s="96" t="s">
        <v>584</v>
      </c>
      <c r="F341" s="290">
        <v>248</v>
      </c>
      <c r="G341" s="290">
        <v>248</v>
      </c>
      <c r="H341" s="290">
        <v>248</v>
      </c>
      <c r="I341" s="255">
        <f t="shared" si="18"/>
        <v>100</v>
      </c>
      <c r="J341" s="255">
        <f t="shared" si="19"/>
        <v>100</v>
      </c>
    </row>
    <row r="342" spans="2:10" ht="27" hidden="1">
      <c r="B342" s="188" t="s">
        <v>684</v>
      </c>
      <c r="C342" s="94" t="s">
        <v>685</v>
      </c>
      <c r="D342" s="95" t="s">
        <v>474</v>
      </c>
      <c r="E342" s="96" t="s">
        <v>686</v>
      </c>
      <c r="F342" s="291"/>
      <c r="G342" s="291"/>
      <c r="H342" s="291"/>
      <c r="I342" s="261" t="str">
        <f t="shared" si="18"/>
        <v> </v>
      </c>
      <c r="J342" s="261">
        <f t="shared" si="19"/>
      </c>
    </row>
    <row r="343" spans="2:11" ht="15.75" hidden="1" thickBot="1">
      <c r="B343" s="188" t="s">
        <v>687</v>
      </c>
      <c r="C343" s="94" t="s">
        <v>685</v>
      </c>
      <c r="D343" s="95" t="s">
        <v>474</v>
      </c>
      <c r="E343" s="96" t="s">
        <v>686</v>
      </c>
      <c r="F343" s="291"/>
      <c r="G343" s="291"/>
      <c r="H343" s="291"/>
      <c r="I343" s="261" t="str">
        <f t="shared" si="18"/>
        <v> </v>
      </c>
      <c r="J343" s="261">
        <f t="shared" si="19"/>
      </c>
      <c r="K343" s="189"/>
    </row>
    <row r="344" spans="2:11" ht="15" hidden="1">
      <c r="B344" s="156" t="s">
        <v>688</v>
      </c>
      <c r="C344" s="94" t="s">
        <v>689</v>
      </c>
      <c r="D344" s="95"/>
      <c r="E344" s="96"/>
      <c r="F344" s="291">
        <f>F345+F346+F348</f>
        <v>0</v>
      </c>
      <c r="G344" s="291">
        <f>G345+G346+G348</f>
        <v>0</v>
      </c>
      <c r="H344" s="291">
        <f>H345+H346+H348</f>
        <v>0</v>
      </c>
      <c r="I344" s="261" t="str">
        <f t="shared" si="18"/>
        <v> </v>
      </c>
      <c r="J344" s="261">
        <f t="shared" si="19"/>
      </c>
      <c r="K344" s="190"/>
    </row>
    <row r="345" spans="2:11" ht="15" hidden="1">
      <c r="B345" s="162" t="s">
        <v>690</v>
      </c>
      <c r="C345" s="94"/>
      <c r="D345" s="95" t="s">
        <v>691</v>
      </c>
      <c r="E345" s="96" t="s">
        <v>584</v>
      </c>
      <c r="F345" s="290"/>
      <c r="G345" s="290"/>
      <c r="H345" s="290"/>
      <c r="I345" s="255" t="str">
        <f t="shared" si="18"/>
        <v> </v>
      </c>
      <c r="J345" s="255">
        <f t="shared" si="19"/>
      </c>
      <c r="K345" s="190"/>
    </row>
    <row r="346" spans="2:11" ht="26.25" hidden="1">
      <c r="B346" s="162" t="s">
        <v>692</v>
      </c>
      <c r="C346" s="95" t="s">
        <v>689</v>
      </c>
      <c r="D346" s="95" t="s">
        <v>693</v>
      </c>
      <c r="E346" s="96"/>
      <c r="F346" s="291">
        <f>F347</f>
        <v>0</v>
      </c>
      <c r="G346" s="291">
        <f>G347</f>
        <v>0</v>
      </c>
      <c r="H346" s="291">
        <f>H347</f>
        <v>0</v>
      </c>
      <c r="I346" s="261" t="str">
        <f t="shared" si="18"/>
        <v> </v>
      </c>
      <c r="J346" s="261">
        <f t="shared" si="19"/>
      </c>
      <c r="K346" s="190"/>
    </row>
    <row r="347" spans="2:11" ht="15" hidden="1">
      <c r="B347" s="151" t="s">
        <v>356</v>
      </c>
      <c r="C347" s="94"/>
      <c r="D347" s="95"/>
      <c r="E347" s="96" t="s">
        <v>428</v>
      </c>
      <c r="F347" s="290"/>
      <c r="G347" s="290"/>
      <c r="H347" s="290"/>
      <c r="I347" s="255" t="str">
        <f t="shared" si="18"/>
        <v> </v>
      </c>
      <c r="J347" s="255">
        <f t="shared" si="19"/>
      </c>
      <c r="K347" s="190"/>
    </row>
    <row r="348" spans="2:11" ht="15" hidden="1">
      <c r="B348" s="156" t="s">
        <v>694</v>
      </c>
      <c r="C348" s="95" t="s">
        <v>689</v>
      </c>
      <c r="D348" s="95" t="s">
        <v>474</v>
      </c>
      <c r="E348" s="96" t="s">
        <v>19</v>
      </c>
      <c r="F348" s="291">
        <f>F349+F350+F351</f>
        <v>0</v>
      </c>
      <c r="G348" s="291">
        <f>G349+G350+G351</f>
        <v>0</v>
      </c>
      <c r="H348" s="291">
        <f>H349+H350+H351</f>
        <v>0</v>
      </c>
      <c r="I348" s="261" t="str">
        <f t="shared" si="18"/>
        <v> </v>
      </c>
      <c r="J348" s="261">
        <f t="shared" si="19"/>
      </c>
      <c r="K348" s="190"/>
    </row>
    <row r="349" spans="2:11" ht="36.75" hidden="1">
      <c r="B349" s="173" t="s">
        <v>695</v>
      </c>
      <c r="C349" s="95" t="s">
        <v>689</v>
      </c>
      <c r="D349" s="95" t="s">
        <v>474</v>
      </c>
      <c r="E349" s="96" t="s">
        <v>19</v>
      </c>
      <c r="F349" s="290"/>
      <c r="G349" s="290"/>
      <c r="H349" s="290"/>
      <c r="I349" s="255" t="str">
        <f t="shared" si="18"/>
        <v> </v>
      </c>
      <c r="J349" s="255">
        <f t="shared" si="19"/>
      </c>
      <c r="K349" s="190"/>
    </row>
    <row r="350" spans="2:11" ht="24.75" hidden="1">
      <c r="B350" s="173" t="s">
        <v>696</v>
      </c>
      <c r="C350" s="95" t="s">
        <v>689</v>
      </c>
      <c r="D350" s="95" t="s">
        <v>474</v>
      </c>
      <c r="E350" s="96" t="s">
        <v>19</v>
      </c>
      <c r="F350" s="290"/>
      <c r="G350" s="290"/>
      <c r="H350" s="290"/>
      <c r="I350" s="255" t="str">
        <f t="shared" si="18"/>
        <v> </v>
      </c>
      <c r="J350" s="255">
        <f t="shared" si="19"/>
      </c>
      <c r="K350" s="190"/>
    </row>
    <row r="351" spans="2:11" ht="24.75" hidden="1">
      <c r="B351" s="191" t="s">
        <v>697</v>
      </c>
      <c r="C351" s="127" t="s">
        <v>689</v>
      </c>
      <c r="D351" s="127" t="s">
        <v>474</v>
      </c>
      <c r="E351" s="136" t="s">
        <v>19</v>
      </c>
      <c r="F351" s="292"/>
      <c r="G351" s="292"/>
      <c r="H351" s="292"/>
      <c r="I351" s="262" t="str">
        <f t="shared" si="18"/>
        <v> </v>
      </c>
      <c r="J351" s="262">
        <f t="shared" si="19"/>
      </c>
      <c r="K351" s="190"/>
    </row>
    <row r="352" spans="2:11" ht="15">
      <c r="B352" s="132" t="s">
        <v>420</v>
      </c>
      <c r="C352" s="167"/>
      <c r="D352" s="167"/>
      <c r="E352" s="168" t="s">
        <v>421</v>
      </c>
      <c r="F352" s="289">
        <v>185000</v>
      </c>
      <c r="G352" s="289">
        <v>75000</v>
      </c>
      <c r="H352" s="289"/>
      <c r="I352" s="251">
        <f t="shared" si="18"/>
        <v>0</v>
      </c>
      <c r="J352" s="251">
        <f t="shared" si="19"/>
        <v>0</v>
      </c>
      <c r="K352" s="190"/>
    </row>
    <row r="353" spans="2:11" ht="15" hidden="1">
      <c r="B353" s="155" t="s">
        <v>369</v>
      </c>
      <c r="C353" s="95"/>
      <c r="D353" s="95"/>
      <c r="E353" s="96" t="s">
        <v>422</v>
      </c>
      <c r="F353" s="294"/>
      <c r="G353" s="294"/>
      <c r="H353" s="294"/>
      <c r="I353" s="252" t="str">
        <f t="shared" si="18"/>
        <v> </v>
      </c>
      <c r="J353" s="252">
        <f t="shared" si="19"/>
      </c>
      <c r="K353" s="190"/>
    </row>
    <row r="354" spans="2:11" ht="15.75" thickBot="1">
      <c r="B354" s="162" t="s">
        <v>369</v>
      </c>
      <c r="C354" s="95"/>
      <c r="D354" s="95"/>
      <c r="E354" s="96" t="s">
        <v>422</v>
      </c>
      <c r="F354" s="294">
        <v>15000</v>
      </c>
      <c r="G354" s="294">
        <v>5000</v>
      </c>
      <c r="H354" s="294"/>
      <c r="I354" s="252">
        <f t="shared" si="18"/>
        <v>0</v>
      </c>
      <c r="J354" s="252">
        <f t="shared" si="19"/>
        <v>0</v>
      </c>
      <c r="K354" s="190"/>
    </row>
    <row r="355" spans="2:13" s="83" customFormat="1" ht="27" customHeight="1" thickBot="1">
      <c r="B355" s="154" t="s">
        <v>3</v>
      </c>
      <c r="C355" s="115" t="s">
        <v>698</v>
      </c>
      <c r="D355" s="116"/>
      <c r="E355" s="117"/>
      <c r="F355" s="298">
        <f>F356+F359</f>
        <v>1383200</v>
      </c>
      <c r="G355" s="298">
        <f>G356+G359</f>
        <v>300400</v>
      </c>
      <c r="H355" s="298">
        <f>H356+H359</f>
        <v>35000</v>
      </c>
      <c r="I355" s="259">
        <f t="shared" si="18"/>
        <v>11.651131824234353</v>
      </c>
      <c r="J355" s="259">
        <f t="shared" si="19"/>
        <v>2.5303643724696356</v>
      </c>
      <c r="M355" s="187"/>
    </row>
    <row r="356" spans="2:10" ht="15">
      <c r="B356" s="143" t="s">
        <v>4</v>
      </c>
      <c r="C356" s="109" t="s">
        <v>699</v>
      </c>
      <c r="D356" s="110"/>
      <c r="E356" s="111"/>
      <c r="F356" s="310">
        <f aca="true" t="shared" si="20" ref="F356:H357">F357</f>
        <v>80000</v>
      </c>
      <c r="G356" s="310">
        <f t="shared" si="20"/>
        <v>25000</v>
      </c>
      <c r="H356" s="310">
        <f t="shared" si="20"/>
        <v>13000</v>
      </c>
      <c r="I356" s="273">
        <f t="shared" si="18"/>
        <v>52</v>
      </c>
      <c r="J356" s="273">
        <f t="shared" si="19"/>
        <v>16.25</v>
      </c>
    </row>
    <row r="357" spans="2:10" ht="15">
      <c r="B357" s="151" t="s">
        <v>700</v>
      </c>
      <c r="C357" s="94"/>
      <c r="D357" s="95" t="s">
        <v>701</v>
      </c>
      <c r="E357" s="96"/>
      <c r="F357" s="287">
        <f t="shared" si="20"/>
        <v>80000</v>
      </c>
      <c r="G357" s="287">
        <f t="shared" si="20"/>
        <v>25000</v>
      </c>
      <c r="H357" s="287">
        <f t="shared" si="20"/>
        <v>13000</v>
      </c>
      <c r="I357" s="257">
        <f t="shared" si="18"/>
        <v>52</v>
      </c>
      <c r="J357" s="257">
        <f t="shared" si="19"/>
        <v>16.25</v>
      </c>
    </row>
    <row r="358" spans="2:10" ht="15">
      <c r="B358" s="151" t="s">
        <v>5</v>
      </c>
      <c r="C358" s="192"/>
      <c r="D358" s="95"/>
      <c r="E358" s="96" t="s">
        <v>702</v>
      </c>
      <c r="F358" s="287">
        <v>80000</v>
      </c>
      <c r="G358" s="287">
        <v>25000</v>
      </c>
      <c r="H358" s="287">
        <v>13000</v>
      </c>
      <c r="I358" s="257">
        <f t="shared" si="18"/>
        <v>52</v>
      </c>
      <c r="J358" s="257">
        <f t="shared" si="19"/>
        <v>16.25</v>
      </c>
    </row>
    <row r="359" spans="2:10" ht="15">
      <c r="B359" s="156" t="s">
        <v>6</v>
      </c>
      <c r="C359" s="94" t="s">
        <v>703</v>
      </c>
      <c r="D359" s="95"/>
      <c r="E359" s="96"/>
      <c r="F359" s="311">
        <f>F362+F366+F364+F360</f>
        <v>1303200</v>
      </c>
      <c r="G359" s="311">
        <f>G362+G366+G364+G360</f>
        <v>275400</v>
      </c>
      <c r="H359" s="311">
        <f>H362+H366+H364+H360</f>
        <v>22000</v>
      </c>
      <c r="I359" s="274">
        <f t="shared" si="18"/>
        <v>7.988380537400146</v>
      </c>
      <c r="J359" s="274">
        <f t="shared" si="19"/>
        <v>1.6881522406384284</v>
      </c>
    </row>
    <row r="360" spans="2:10" ht="64.5">
      <c r="B360" s="193" t="s">
        <v>704</v>
      </c>
      <c r="C360" s="194" t="s">
        <v>703</v>
      </c>
      <c r="D360" s="194" t="s">
        <v>705</v>
      </c>
      <c r="E360" s="96"/>
      <c r="F360" s="311">
        <f>F361</f>
        <v>481500</v>
      </c>
      <c r="G360" s="311">
        <f>G361</f>
        <v>0</v>
      </c>
      <c r="H360" s="311">
        <f>H361</f>
        <v>0</v>
      </c>
      <c r="I360" s="274" t="str">
        <f t="shared" si="18"/>
        <v> </v>
      </c>
      <c r="J360" s="274">
        <f t="shared" si="19"/>
        <v>0</v>
      </c>
    </row>
    <row r="361" spans="2:10" ht="15">
      <c r="B361" s="151" t="s">
        <v>5</v>
      </c>
      <c r="C361" s="94"/>
      <c r="D361" s="95"/>
      <c r="E361" s="96" t="s">
        <v>702</v>
      </c>
      <c r="F361" s="287">
        <v>481500</v>
      </c>
      <c r="G361" s="287"/>
      <c r="H361" s="287"/>
      <c r="I361" s="257" t="str">
        <f t="shared" si="18"/>
        <v> </v>
      </c>
      <c r="J361" s="257">
        <f t="shared" si="19"/>
        <v>0</v>
      </c>
    </row>
    <row r="362" spans="2:10" ht="26.25">
      <c r="B362" s="162" t="s">
        <v>706</v>
      </c>
      <c r="C362" s="95" t="s">
        <v>703</v>
      </c>
      <c r="D362" s="95" t="s">
        <v>707</v>
      </c>
      <c r="E362" s="96"/>
      <c r="F362" s="311">
        <f>F363</f>
        <v>253400</v>
      </c>
      <c r="G362" s="311">
        <f>G363</f>
        <v>253400</v>
      </c>
      <c r="H362" s="311">
        <f>H363</f>
        <v>0</v>
      </c>
      <c r="I362" s="274">
        <f t="shared" si="18"/>
        <v>0</v>
      </c>
      <c r="J362" s="274">
        <f t="shared" si="19"/>
        <v>0</v>
      </c>
    </row>
    <row r="363" spans="2:10" ht="15">
      <c r="B363" s="151" t="s">
        <v>5</v>
      </c>
      <c r="C363" s="95"/>
      <c r="D363" s="95"/>
      <c r="E363" s="96" t="s">
        <v>702</v>
      </c>
      <c r="F363" s="287">
        <v>253400</v>
      </c>
      <c r="G363" s="287">
        <v>253400</v>
      </c>
      <c r="H363" s="287"/>
      <c r="I363" s="257">
        <f t="shared" si="18"/>
        <v>0</v>
      </c>
      <c r="J363" s="257">
        <f t="shared" si="19"/>
        <v>0</v>
      </c>
    </row>
    <row r="364" spans="2:10" ht="26.25">
      <c r="B364" s="162" t="s">
        <v>708</v>
      </c>
      <c r="C364" s="95" t="s">
        <v>703</v>
      </c>
      <c r="D364" s="95" t="s">
        <v>709</v>
      </c>
      <c r="E364" s="96"/>
      <c r="F364" s="311">
        <f>F365</f>
        <v>503300</v>
      </c>
      <c r="G364" s="311">
        <f>G365</f>
        <v>0</v>
      </c>
      <c r="H364" s="311">
        <f>H365</f>
        <v>0</v>
      </c>
      <c r="I364" s="274" t="str">
        <f t="shared" si="18"/>
        <v> </v>
      </c>
      <c r="J364" s="274">
        <f t="shared" si="19"/>
        <v>0</v>
      </c>
    </row>
    <row r="365" spans="2:10" ht="15">
      <c r="B365" s="151" t="s">
        <v>5</v>
      </c>
      <c r="C365" s="95"/>
      <c r="D365" s="95"/>
      <c r="E365" s="96" t="s">
        <v>702</v>
      </c>
      <c r="F365" s="287">
        <v>503300</v>
      </c>
      <c r="G365" s="287"/>
      <c r="H365" s="287"/>
      <c r="I365" s="257" t="str">
        <f t="shared" si="18"/>
        <v> </v>
      </c>
      <c r="J365" s="257">
        <f t="shared" si="19"/>
        <v>0</v>
      </c>
    </row>
    <row r="366" spans="2:10" ht="15">
      <c r="B366" s="162" t="s">
        <v>710</v>
      </c>
      <c r="C366" s="95" t="s">
        <v>703</v>
      </c>
      <c r="D366" s="95" t="s">
        <v>711</v>
      </c>
      <c r="E366" s="96"/>
      <c r="F366" s="311">
        <f>F367</f>
        <v>65000</v>
      </c>
      <c r="G366" s="311">
        <f>G367</f>
        <v>22000</v>
      </c>
      <c r="H366" s="311">
        <f>H367</f>
        <v>22000</v>
      </c>
      <c r="I366" s="274">
        <f t="shared" si="18"/>
        <v>100</v>
      </c>
      <c r="J366" s="274">
        <f t="shared" si="19"/>
        <v>33.84615384615385</v>
      </c>
    </row>
    <row r="367" spans="2:10" ht="15.75" thickBot="1">
      <c r="B367" s="151" t="s">
        <v>5</v>
      </c>
      <c r="C367" s="149"/>
      <c r="D367" s="149"/>
      <c r="E367" s="150" t="s">
        <v>702</v>
      </c>
      <c r="F367" s="312">
        <v>65000</v>
      </c>
      <c r="G367" s="312">
        <v>22000</v>
      </c>
      <c r="H367" s="312">
        <v>22000</v>
      </c>
      <c r="I367" s="275">
        <f t="shared" si="18"/>
        <v>100</v>
      </c>
      <c r="J367" s="275">
        <f t="shared" si="19"/>
        <v>33.84615384615385</v>
      </c>
    </row>
    <row r="368" spans="2:10" ht="27" hidden="1" thickBot="1">
      <c r="B368" s="195" t="s">
        <v>696</v>
      </c>
      <c r="C368" s="98" t="s">
        <v>712</v>
      </c>
      <c r="D368" s="99" t="s">
        <v>474</v>
      </c>
      <c r="E368" s="100" t="s">
        <v>19</v>
      </c>
      <c r="F368" s="288"/>
      <c r="G368" s="288"/>
      <c r="H368" s="288"/>
      <c r="I368" s="260" t="str">
        <f t="shared" si="18"/>
        <v> </v>
      </c>
      <c r="J368" s="260">
        <f t="shared" si="19"/>
      </c>
    </row>
    <row r="369" spans="2:10" ht="27" hidden="1" thickBot="1">
      <c r="B369" s="172" t="s">
        <v>697</v>
      </c>
      <c r="C369" s="94" t="s">
        <v>712</v>
      </c>
      <c r="D369" s="95" t="s">
        <v>474</v>
      </c>
      <c r="E369" s="96" t="s">
        <v>19</v>
      </c>
      <c r="F369" s="291"/>
      <c r="G369" s="291"/>
      <c r="H369" s="291"/>
      <c r="I369" s="261" t="str">
        <f t="shared" si="18"/>
        <v> </v>
      </c>
      <c r="J369" s="261">
        <f t="shared" si="19"/>
      </c>
    </row>
    <row r="370" spans="2:10" ht="24.75" customHeight="1" hidden="1">
      <c r="B370" s="173" t="s">
        <v>713</v>
      </c>
      <c r="C370" s="94" t="s">
        <v>712</v>
      </c>
      <c r="D370" s="95" t="s">
        <v>542</v>
      </c>
      <c r="E370" s="96" t="s">
        <v>19</v>
      </c>
      <c r="F370" s="291"/>
      <c r="G370" s="291"/>
      <c r="H370" s="291"/>
      <c r="I370" s="261" t="str">
        <f t="shared" si="18"/>
        <v> </v>
      </c>
      <c r="J370" s="261">
        <f t="shared" si="19"/>
      </c>
    </row>
    <row r="371" spans="2:10" ht="27" hidden="1" thickBot="1">
      <c r="B371" s="196" t="s">
        <v>714</v>
      </c>
      <c r="C371" s="135" t="s">
        <v>712</v>
      </c>
      <c r="D371" s="127" t="s">
        <v>474</v>
      </c>
      <c r="E371" s="136" t="s">
        <v>19</v>
      </c>
      <c r="F371" s="313"/>
      <c r="G371" s="313"/>
      <c r="H371" s="313"/>
      <c r="I371" s="276" t="str">
        <f t="shared" si="18"/>
        <v> </v>
      </c>
      <c r="J371" s="276">
        <f t="shared" si="19"/>
      </c>
    </row>
    <row r="372" spans="2:11" ht="22.5" customHeight="1" thickBot="1">
      <c r="B372" s="84" t="s">
        <v>7</v>
      </c>
      <c r="C372" s="85" t="s">
        <v>715</v>
      </c>
      <c r="D372" s="86"/>
      <c r="E372" s="197"/>
      <c r="F372" s="298">
        <f>F374</f>
        <v>90000</v>
      </c>
      <c r="G372" s="298">
        <f>G374</f>
        <v>30000</v>
      </c>
      <c r="H372" s="298">
        <f>H374</f>
        <v>10000</v>
      </c>
      <c r="I372" s="259">
        <f t="shared" si="18"/>
        <v>33.33333333333333</v>
      </c>
      <c r="J372" s="259">
        <f t="shared" si="19"/>
        <v>11.11111111111111</v>
      </c>
      <c r="K372" s="190"/>
    </row>
    <row r="373" spans="2:11" ht="15">
      <c r="B373" s="108" t="s">
        <v>8</v>
      </c>
      <c r="C373" s="109" t="s">
        <v>716</v>
      </c>
      <c r="D373" s="110"/>
      <c r="E373" s="198"/>
      <c r="F373" s="314">
        <f aca="true" t="shared" si="21" ref="F373:H374">F374</f>
        <v>90000</v>
      </c>
      <c r="G373" s="314">
        <f t="shared" si="21"/>
        <v>30000</v>
      </c>
      <c r="H373" s="314">
        <f t="shared" si="21"/>
        <v>10000</v>
      </c>
      <c r="I373" s="277">
        <f t="shared" si="18"/>
        <v>33.33333333333333</v>
      </c>
      <c r="J373" s="277">
        <f t="shared" si="19"/>
        <v>11.11111111111111</v>
      </c>
      <c r="K373" s="190"/>
    </row>
    <row r="374" spans="2:11" ht="15">
      <c r="B374" s="103" t="s">
        <v>717</v>
      </c>
      <c r="C374" s="94"/>
      <c r="D374" s="95" t="s">
        <v>718</v>
      </c>
      <c r="E374" s="199"/>
      <c r="F374" s="290">
        <f t="shared" si="21"/>
        <v>90000</v>
      </c>
      <c r="G374" s="290">
        <f t="shared" si="21"/>
        <v>30000</v>
      </c>
      <c r="H374" s="290">
        <f t="shared" si="21"/>
        <v>10000</v>
      </c>
      <c r="I374" s="255">
        <f t="shared" si="18"/>
        <v>33.33333333333333</v>
      </c>
      <c r="J374" s="255">
        <f t="shared" si="19"/>
        <v>11.11111111111111</v>
      </c>
      <c r="K374" s="190"/>
    </row>
    <row r="375" spans="2:11" ht="15.75" thickBot="1">
      <c r="B375" s="200" t="s">
        <v>420</v>
      </c>
      <c r="C375" s="201"/>
      <c r="D375" s="167"/>
      <c r="E375" s="202" t="s">
        <v>421</v>
      </c>
      <c r="F375" s="294">
        <v>90000</v>
      </c>
      <c r="G375" s="294">
        <v>30000</v>
      </c>
      <c r="H375" s="294">
        <v>10000</v>
      </c>
      <c r="I375" s="252">
        <f t="shared" si="18"/>
        <v>33.33333333333333</v>
      </c>
      <c r="J375" s="252">
        <f t="shared" si="19"/>
        <v>11.11111111111111</v>
      </c>
      <c r="K375" s="190"/>
    </row>
    <row r="376" spans="2:10" ht="29.25">
      <c r="B376" s="203" t="s">
        <v>9</v>
      </c>
      <c r="C376" s="204" t="s">
        <v>719</v>
      </c>
      <c r="D376" s="205"/>
      <c r="E376" s="205"/>
      <c r="F376" s="315">
        <f aca="true" t="shared" si="22" ref="F376:H378">F377</f>
        <v>50000</v>
      </c>
      <c r="G376" s="315">
        <f t="shared" si="22"/>
        <v>12500</v>
      </c>
      <c r="H376" s="315">
        <f t="shared" si="22"/>
        <v>3560.6</v>
      </c>
      <c r="I376" s="278">
        <f t="shared" si="18"/>
        <v>28.4848</v>
      </c>
      <c r="J376" s="278">
        <f t="shared" si="19"/>
        <v>7.1212</v>
      </c>
    </row>
    <row r="377" spans="2:10" ht="15">
      <c r="B377" s="206" t="s">
        <v>10</v>
      </c>
      <c r="C377" s="207" t="s">
        <v>720</v>
      </c>
      <c r="D377" s="208"/>
      <c r="E377" s="208"/>
      <c r="F377" s="316">
        <f t="shared" si="22"/>
        <v>50000</v>
      </c>
      <c r="G377" s="316">
        <f t="shared" si="22"/>
        <v>12500</v>
      </c>
      <c r="H377" s="316">
        <f t="shared" si="22"/>
        <v>3560.6</v>
      </c>
      <c r="I377" s="279">
        <f t="shared" si="18"/>
        <v>28.4848</v>
      </c>
      <c r="J377" s="279">
        <f t="shared" si="19"/>
        <v>7.1212</v>
      </c>
    </row>
    <row r="378" spans="2:10" ht="15">
      <c r="B378" s="107" t="s">
        <v>721</v>
      </c>
      <c r="C378" s="207"/>
      <c r="D378" s="208" t="s">
        <v>722</v>
      </c>
      <c r="E378" s="208"/>
      <c r="F378" s="316">
        <f t="shared" si="22"/>
        <v>50000</v>
      </c>
      <c r="G378" s="316">
        <f t="shared" si="22"/>
        <v>12500</v>
      </c>
      <c r="H378" s="316">
        <f t="shared" si="22"/>
        <v>3560.6</v>
      </c>
      <c r="I378" s="279">
        <f t="shared" si="18"/>
        <v>28.4848</v>
      </c>
      <c r="J378" s="279">
        <f t="shared" si="19"/>
        <v>7.1212</v>
      </c>
    </row>
    <row r="379" spans="2:10" ht="15.75" thickBot="1">
      <c r="B379" s="209" t="s">
        <v>11</v>
      </c>
      <c r="C379" s="122"/>
      <c r="D379" s="123"/>
      <c r="E379" s="123" t="s">
        <v>25</v>
      </c>
      <c r="F379" s="317">
        <v>50000</v>
      </c>
      <c r="G379" s="317">
        <v>12500</v>
      </c>
      <c r="H379" s="317">
        <v>3560.6</v>
      </c>
      <c r="I379" s="249">
        <f t="shared" si="18"/>
        <v>28.4848</v>
      </c>
      <c r="J379" s="249">
        <f t="shared" si="19"/>
        <v>7.1212</v>
      </c>
    </row>
    <row r="380" spans="2:10" s="83" customFormat="1" ht="43.5" customHeight="1" thickBot="1">
      <c r="B380" s="210" t="s">
        <v>12</v>
      </c>
      <c r="C380" s="129" t="s">
        <v>723</v>
      </c>
      <c r="D380" s="130"/>
      <c r="E380" s="211"/>
      <c r="F380" s="305">
        <f>F381+F384</f>
        <v>6759000</v>
      </c>
      <c r="G380" s="305">
        <f>G381+G384</f>
        <v>4098000</v>
      </c>
      <c r="H380" s="305">
        <f>H381+H384</f>
        <v>2611000</v>
      </c>
      <c r="I380" s="250">
        <f t="shared" si="18"/>
        <v>63.714006832601264</v>
      </c>
      <c r="J380" s="250">
        <f t="shared" si="19"/>
        <v>38.629974848350344</v>
      </c>
    </row>
    <row r="381" spans="2:10" ht="24" customHeight="1">
      <c r="B381" s="212" t="s">
        <v>13</v>
      </c>
      <c r="C381" s="120" t="s">
        <v>724</v>
      </c>
      <c r="D381" s="120"/>
      <c r="E381" s="213"/>
      <c r="F381" s="318">
        <f aca="true" t="shared" si="23" ref="F381:H382">F382</f>
        <v>5000000</v>
      </c>
      <c r="G381" s="318">
        <f t="shared" si="23"/>
        <v>2339000</v>
      </c>
      <c r="H381" s="318">
        <f t="shared" si="23"/>
        <v>2339000</v>
      </c>
      <c r="I381" s="248">
        <f t="shared" si="18"/>
        <v>100</v>
      </c>
      <c r="J381" s="248">
        <f t="shared" si="19"/>
        <v>46.78</v>
      </c>
    </row>
    <row r="382" spans="2:10" ht="15" customHeight="1">
      <c r="B382" s="107" t="s">
        <v>725</v>
      </c>
      <c r="C382" s="208"/>
      <c r="D382" s="208" t="s">
        <v>726</v>
      </c>
      <c r="E382" s="214"/>
      <c r="F382" s="316">
        <f t="shared" si="23"/>
        <v>5000000</v>
      </c>
      <c r="G382" s="316">
        <f t="shared" si="23"/>
        <v>2339000</v>
      </c>
      <c r="H382" s="316">
        <f t="shared" si="23"/>
        <v>2339000</v>
      </c>
      <c r="I382" s="279">
        <f t="shared" si="18"/>
        <v>100</v>
      </c>
      <c r="J382" s="279">
        <f t="shared" si="19"/>
        <v>46.78</v>
      </c>
    </row>
    <row r="383" spans="2:10" ht="15">
      <c r="B383" s="107" t="s">
        <v>371</v>
      </c>
      <c r="C383" s="208"/>
      <c r="D383" s="208"/>
      <c r="E383" s="214" t="s">
        <v>19</v>
      </c>
      <c r="F383" s="316">
        <v>5000000</v>
      </c>
      <c r="G383" s="316">
        <v>2339000</v>
      </c>
      <c r="H383" s="316">
        <v>2339000</v>
      </c>
      <c r="I383" s="279">
        <f t="shared" si="18"/>
        <v>100</v>
      </c>
      <c r="J383" s="279">
        <f t="shared" si="19"/>
        <v>46.78</v>
      </c>
    </row>
    <row r="384" spans="2:10" ht="15">
      <c r="B384" s="107" t="s">
        <v>15</v>
      </c>
      <c r="C384" s="208" t="s">
        <v>727</v>
      </c>
      <c r="D384" s="208"/>
      <c r="E384" s="214"/>
      <c r="F384" s="316">
        <f>F385+F387</f>
        <v>1759000</v>
      </c>
      <c r="G384" s="316">
        <f>G385+G387</f>
        <v>1759000</v>
      </c>
      <c r="H384" s="316">
        <f>H385+H387</f>
        <v>272000</v>
      </c>
      <c r="I384" s="279">
        <f t="shared" si="18"/>
        <v>15.463331438317226</v>
      </c>
      <c r="J384" s="279">
        <f t="shared" si="19"/>
        <v>15.463331438317226</v>
      </c>
    </row>
    <row r="385" spans="2:10" ht="15">
      <c r="B385" s="107" t="s">
        <v>467</v>
      </c>
      <c r="C385" s="207"/>
      <c r="D385" s="208" t="s">
        <v>431</v>
      </c>
      <c r="E385" s="214"/>
      <c r="F385" s="316">
        <f>F386</f>
        <v>135000</v>
      </c>
      <c r="G385" s="316">
        <f>G386</f>
        <v>135000</v>
      </c>
      <c r="H385" s="316">
        <f>H386</f>
        <v>110000</v>
      </c>
      <c r="I385" s="279">
        <f t="shared" si="18"/>
        <v>81.48148148148148</v>
      </c>
      <c r="J385" s="279">
        <f t="shared" si="19"/>
        <v>81.48148148148148</v>
      </c>
    </row>
    <row r="386" spans="2:10" ht="15">
      <c r="B386" s="107" t="s">
        <v>371</v>
      </c>
      <c r="C386" s="207"/>
      <c r="D386" s="208"/>
      <c r="E386" s="214" t="s">
        <v>19</v>
      </c>
      <c r="F386" s="316">
        <v>135000</v>
      </c>
      <c r="G386" s="316">
        <v>135000</v>
      </c>
      <c r="H386" s="316">
        <v>110000</v>
      </c>
      <c r="I386" s="279">
        <f t="shared" si="18"/>
        <v>81.48148148148148</v>
      </c>
      <c r="J386" s="279">
        <f t="shared" si="19"/>
        <v>81.48148148148148</v>
      </c>
    </row>
    <row r="387" spans="2:10" ht="15">
      <c r="B387" s="107" t="s">
        <v>728</v>
      </c>
      <c r="C387" s="207"/>
      <c r="D387" s="208" t="s">
        <v>729</v>
      </c>
      <c r="E387" s="214"/>
      <c r="F387" s="316">
        <f>F388</f>
        <v>1624000</v>
      </c>
      <c r="G387" s="316">
        <f>G388</f>
        <v>1624000</v>
      </c>
      <c r="H387" s="316">
        <f>H388</f>
        <v>162000</v>
      </c>
      <c r="I387" s="279">
        <f t="shared" si="18"/>
        <v>9.975369458128078</v>
      </c>
      <c r="J387" s="279">
        <f t="shared" si="19"/>
        <v>9.975369458128078</v>
      </c>
    </row>
    <row r="388" spans="2:10" ht="15.75" thickBot="1">
      <c r="B388" s="209" t="s">
        <v>371</v>
      </c>
      <c r="C388" s="122"/>
      <c r="D388" s="123"/>
      <c r="E388" s="215" t="s">
        <v>19</v>
      </c>
      <c r="F388" s="317">
        <v>1624000</v>
      </c>
      <c r="G388" s="317">
        <v>1624000</v>
      </c>
      <c r="H388" s="317">
        <v>162000</v>
      </c>
      <c r="I388" s="249">
        <f t="shared" si="18"/>
        <v>9.975369458128078</v>
      </c>
      <c r="J388" s="249">
        <f t="shared" si="19"/>
        <v>9.975369458128078</v>
      </c>
    </row>
    <row r="389" spans="2:10" s="216" customFormat="1" ht="28.5" customHeight="1" thickBot="1">
      <c r="B389" s="217" t="s">
        <v>730</v>
      </c>
      <c r="C389" s="218"/>
      <c r="D389" s="218"/>
      <c r="E389" s="219"/>
      <c r="F389" s="319">
        <f>F18+F137+F142+F177+F194+F198+F288+F333+F355+F372+F376+F380</f>
        <v>134622888</v>
      </c>
      <c r="G389" s="319">
        <f>G18+G137+G142+G177+G194+G198+G288+G333+G355+G372+G376+G380</f>
        <v>60576337</v>
      </c>
      <c r="H389" s="319">
        <f>H18+H137+H142+H177+H194+H198+H288+H333+H355+H372+H376+H380</f>
        <v>44693487.50000001</v>
      </c>
      <c r="I389" s="280">
        <f t="shared" si="18"/>
        <v>73.78043921671924</v>
      </c>
      <c r="J389" s="280">
        <f t="shared" si="19"/>
        <v>33.19902593383676</v>
      </c>
    </row>
    <row r="390" spans="2:10" s="216" customFormat="1" ht="15" customHeight="1" thickBot="1">
      <c r="B390" s="220" t="s">
        <v>731</v>
      </c>
      <c r="C390" s="221"/>
      <c r="D390" s="222"/>
      <c r="E390" s="141"/>
      <c r="F390" s="320">
        <f>'Доходы бюджета'!C14-'Расходы бюджета'!F389</f>
        <v>-1800000</v>
      </c>
      <c r="G390" s="320">
        <f>'Доходы бюджета'!D14-'Расходы бюджета'!G389</f>
        <v>-12537380</v>
      </c>
      <c r="H390" s="320">
        <f>'Доходы бюджета'!E14-'Расходы бюджета'!H389</f>
        <v>707167.4999999925</v>
      </c>
      <c r="I390" s="223"/>
      <c r="J390" s="223"/>
    </row>
    <row r="391" spans="2:10" s="216" customFormat="1" ht="15">
      <c r="B391" s="224"/>
      <c r="C391" s="225"/>
      <c r="D391" s="226"/>
      <c r="E391" s="227"/>
      <c r="F391" s="227"/>
      <c r="G391" s="228"/>
      <c r="H391" s="229"/>
      <c r="I391" s="229"/>
      <c r="J391" s="77"/>
    </row>
    <row r="392" spans="2:10" s="216" customFormat="1" ht="15">
      <c r="B392" s="224"/>
      <c r="C392" s="225"/>
      <c r="D392" s="226"/>
      <c r="E392" s="227"/>
      <c r="F392" s="227"/>
      <c r="G392" s="228"/>
      <c r="H392" s="229"/>
      <c r="I392" s="229"/>
      <c r="J392" s="77"/>
    </row>
    <row r="393" spans="2:10" s="216" customFormat="1" ht="15">
      <c r="B393" s="224"/>
      <c r="C393" s="225"/>
      <c r="D393" s="226"/>
      <c r="E393" s="227"/>
      <c r="F393" s="227"/>
      <c r="G393" s="228"/>
      <c r="H393" s="229"/>
      <c r="I393" s="229"/>
      <c r="J393" s="77"/>
    </row>
    <row r="394" spans="2:10" s="216" customFormat="1" ht="15">
      <c r="B394" s="224"/>
      <c r="C394" s="225"/>
      <c r="D394" s="226"/>
      <c r="E394" s="227"/>
      <c r="F394" s="227"/>
      <c r="G394" s="228"/>
      <c r="H394" s="229"/>
      <c r="I394" s="229"/>
      <c r="J394" s="77"/>
    </row>
    <row r="395" spans="2:10" s="216" customFormat="1" ht="15">
      <c r="B395" s="224"/>
      <c r="C395" s="225"/>
      <c r="D395" s="226"/>
      <c r="E395" s="227"/>
      <c r="F395" s="227"/>
      <c r="G395" s="228"/>
      <c r="H395" s="229"/>
      <c r="I395" s="229"/>
      <c r="J395" s="77"/>
    </row>
    <row r="396" spans="2:10" s="216" customFormat="1" ht="15">
      <c r="B396" s="224"/>
      <c r="C396" s="225"/>
      <c r="D396" s="226"/>
      <c r="E396" s="227"/>
      <c r="F396" s="227"/>
      <c r="G396" s="228"/>
      <c r="H396" s="230"/>
      <c r="I396" s="230"/>
      <c r="J396" s="77"/>
    </row>
    <row r="397" spans="2:10" s="216" customFormat="1" ht="15">
      <c r="B397" s="224"/>
      <c r="C397" s="225"/>
      <c r="D397" s="226"/>
      <c r="E397" s="227"/>
      <c r="F397" s="227"/>
      <c r="G397" s="228"/>
      <c r="H397" s="230"/>
      <c r="I397" s="230"/>
      <c r="J397" s="77"/>
    </row>
    <row r="398" spans="2:10" s="216" customFormat="1" ht="15">
      <c r="B398" s="224"/>
      <c r="C398" s="225"/>
      <c r="D398" s="226"/>
      <c r="E398" s="227"/>
      <c r="F398" s="227"/>
      <c r="G398" s="228"/>
      <c r="H398" s="230"/>
      <c r="I398" s="230"/>
      <c r="J398" s="77"/>
    </row>
    <row r="399" spans="2:10" s="216" customFormat="1" ht="15">
      <c r="B399" s="224"/>
      <c r="C399" s="225"/>
      <c r="D399" s="226"/>
      <c r="E399" s="227"/>
      <c r="F399" s="227"/>
      <c r="G399" s="228"/>
      <c r="H399" s="230"/>
      <c r="I399" s="230"/>
      <c r="J399" s="77"/>
    </row>
    <row r="400" spans="2:10" s="216" customFormat="1" ht="15">
      <c r="B400" s="224"/>
      <c r="C400" s="225"/>
      <c r="D400" s="226"/>
      <c r="E400" s="227"/>
      <c r="F400" s="227"/>
      <c r="G400" s="228"/>
      <c r="H400" s="230"/>
      <c r="I400" s="230"/>
      <c r="J400" s="77"/>
    </row>
    <row r="401" spans="2:10" s="216" customFormat="1" ht="15">
      <c r="B401" s="224"/>
      <c r="C401" s="225"/>
      <c r="D401" s="226"/>
      <c r="E401" s="227"/>
      <c r="F401" s="227"/>
      <c r="G401" s="228"/>
      <c r="H401" s="230"/>
      <c r="I401" s="230"/>
      <c r="J401" s="77"/>
    </row>
    <row r="402" spans="2:10" s="216" customFormat="1" ht="15">
      <c r="B402" s="224"/>
      <c r="C402" s="225"/>
      <c r="D402" s="226"/>
      <c r="E402" s="227"/>
      <c r="F402" s="227"/>
      <c r="G402" s="228"/>
      <c r="H402" s="230"/>
      <c r="I402" s="230"/>
      <c r="J402" s="77"/>
    </row>
    <row r="403" spans="2:10" s="216" customFormat="1" ht="15">
      <c r="B403" s="224"/>
      <c r="C403" s="225"/>
      <c r="D403" s="226"/>
      <c r="E403" s="227"/>
      <c r="F403" s="227"/>
      <c r="G403" s="228"/>
      <c r="H403" s="230"/>
      <c r="I403" s="230"/>
      <c r="J403" s="77"/>
    </row>
    <row r="404" spans="2:10" s="216" customFormat="1" ht="15">
      <c r="B404" s="224"/>
      <c r="C404" s="231"/>
      <c r="D404" s="232"/>
      <c r="E404" s="233"/>
      <c r="F404" s="233"/>
      <c r="G404" s="228"/>
      <c r="H404" s="234"/>
      <c r="I404" s="234"/>
      <c r="J404" s="77"/>
    </row>
    <row r="405" spans="2:10" s="216" customFormat="1" ht="15">
      <c r="B405" s="224"/>
      <c r="C405" s="231"/>
      <c r="D405" s="232"/>
      <c r="E405" s="233"/>
      <c r="F405" s="233"/>
      <c r="G405" s="228"/>
      <c r="H405" s="234"/>
      <c r="I405" s="234"/>
      <c r="J405" s="77"/>
    </row>
    <row r="406" spans="2:10" s="216" customFormat="1" ht="15">
      <c r="B406" s="224"/>
      <c r="C406" s="231"/>
      <c r="D406" s="232"/>
      <c r="E406" s="233"/>
      <c r="F406" s="233"/>
      <c r="G406" s="228"/>
      <c r="H406" s="234"/>
      <c r="I406" s="234"/>
      <c r="J406" s="77"/>
    </row>
    <row r="407" spans="2:10" s="216" customFormat="1" ht="15">
      <c r="B407" s="224"/>
      <c r="C407" s="231"/>
      <c r="D407" s="232"/>
      <c r="E407" s="233"/>
      <c r="F407" s="233"/>
      <c r="G407" s="228"/>
      <c r="H407" s="234"/>
      <c r="I407" s="234"/>
      <c r="J407" s="77"/>
    </row>
    <row r="408" spans="2:10" s="216" customFormat="1" ht="15">
      <c r="B408" s="224"/>
      <c r="C408" s="231"/>
      <c r="D408" s="232"/>
      <c r="E408" s="233"/>
      <c r="F408" s="233"/>
      <c r="G408" s="228"/>
      <c r="H408" s="234"/>
      <c r="I408" s="234"/>
      <c r="J408" s="77"/>
    </row>
    <row r="409" spans="2:10" s="216" customFormat="1" ht="15">
      <c r="B409" s="224"/>
      <c r="C409" s="231"/>
      <c r="D409" s="232"/>
      <c r="E409" s="233"/>
      <c r="F409" s="233"/>
      <c r="G409" s="228"/>
      <c r="H409" s="234"/>
      <c r="I409" s="234"/>
      <c r="J409" s="77"/>
    </row>
    <row r="410" spans="2:10" s="216" customFormat="1" ht="15">
      <c r="B410" s="224"/>
      <c r="C410" s="231"/>
      <c r="D410" s="232"/>
      <c r="E410" s="233"/>
      <c r="F410" s="233"/>
      <c r="G410" s="228"/>
      <c r="H410" s="234"/>
      <c r="I410" s="234"/>
      <c r="J410" s="77"/>
    </row>
    <row r="411" spans="2:10" s="216" customFormat="1" ht="15">
      <c r="B411" s="224"/>
      <c r="C411" s="231"/>
      <c r="D411" s="232"/>
      <c r="E411" s="233"/>
      <c r="F411" s="233"/>
      <c r="G411" s="228"/>
      <c r="H411" s="234"/>
      <c r="I411" s="234"/>
      <c r="J411" s="77"/>
    </row>
    <row r="412" spans="2:10" s="216" customFormat="1" ht="15">
      <c r="B412" s="224"/>
      <c r="C412" s="231"/>
      <c r="D412" s="232"/>
      <c r="E412" s="233"/>
      <c r="F412" s="233"/>
      <c r="G412" s="228"/>
      <c r="H412" s="234"/>
      <c r="I412" s="234"/>
      <c r="J412" s="77"/>
    </row>
    <row r="413" spans="2:10" s="216" customFormat="1" ht="15">
      <c r="B413" s="224"/>
      <c r="C413" s="231"/>
      <c r="D413" s="232"/>
      <c r="E413" s="233"/>
      <c r="F413" s="233"/>
      <c r="G413" s="228"/>
      <c r="H413" s="234"/>
      <c r="I413" s="234"/>
      <c r="J413" s="77"/>
    </row>
    <row r="414" spans="2:10" s="216" customFormat="1" ht="15">
      <c r="B414" s="224"/>
      <c r="C414" s="231"/>
      <c r="D414" s="232"/>
      <c r="E414" s="233"/>
      <c r="F414" s="233"/>
      <c r="G414" s="228"/>
      <c r="H414" s="234"/>
      <c r="I414" s="234"/>
      <c r="J414" s="77"/>
    </row>
    <row r="415" spans="2:10" s="216" customFormat="1" ht="15">
      <c r="B415" s="224"/>
      <c r="C415" s="231"/>
      <c r="D415" s="232"/>
      <c r="E415" s="233"/>
      <c r="F415" s="233"/>
      <c r="G415" s="228"/>
      <c r="H415" s="234"/>
      <c r="I415" s="234"/>
      <c r="J415" s="77"/>
    </row>
    <row r="416" spans="5:9" ht="15">
      <c r="E416" s="233"/>
      <c r="F416" s="233"/>
      <c r="G416" s="236"/>
      <c r="H416" s="237"/>
      <c r="I416" s="237"/>
    </row>
    <row r="417" spans="5:9" ht="15">
      <c r="E417" s="233"/>
      <c r="F417" s="233"/>
      <c r="G417" s="236"/>
      <c r="H417" s="237"/>
      <c r="I417" s="237"/>
    </row>
    <row r="418" spans="5:9" ht="15">
      <c r="E418" s="233"/>
      <c r="F418" s="233"/>
      <c r="G418" s="236"/>
      <c r="H418" s="237"/>
      <c r="I418" s="237"/>
    </row>
    <row r="419" spans="5:9" ht="15">
      <c r="E419" s="233"/>
      <c r="F419" s="233"/>
      <c r="G419" s="236"/>
      <c r="H419" s="237"/>
      <c r="I419" s="237"/>
    </row>
    <row r="420" spans="5:9" ht="15">
      <c r="E420" s="233"/>
      <c r="F420" s="233"/>
      <c r="G420" s="236"/>
      <c r="H420" s="237"/>
      <c r="I420" s="237"/>
    </row>
    <row r="421" spans="5:9" ht="15">
      <c r="E421" s="233"/>
      <c r="F421" s="233"/>
      <c r="G421" s="236"/>
      <c r="H421" s="237"/>
      <c r="I421" s="237"/>
    </row>
    <row r="422" spans="5:9" ht="15">
      <c r="E422" s="233"/>
      <c r="F422" s="233"/>
      <c r="G422" s="236"/>
      <c r="H422" s="237"/>
      <c r="I422" s="237"/>
    </row>
    <row r="423" spans="5:9" ht="15">
      <c r="E423" s="233"/>
      <c r="F423" s="233"/>
      <c r="G423" s="236"/>
      <c r="H423" s="237"/>
      <c r="I423" s="237"/>
    </row>
    <row r="424" spans="5:9" ht="15">
      <c r="E424" s="233"/>
      <c r="F424" s="233"/>
      <c r="G424" s="236"/>
      <c r="H424" s="237"/>
      <c r="I424" s="237"/>
    </row>
    <row r="425" spans="5:9" ht="15">
      <c r="E425" s="233"/>
      <c r="F425" s="233"/>
      <c r="G425" s="236"/>
      <c r="H425" s="237"/>
      <c r="I425" s="237"/>
    </row>
    <row r="426" spans="5:9" ht="15">
      <c r="E426" s="233"/>
      <c r="F426" s="233"/>
      <c r="G426" s="236"/>
      <c r="H426" s="237"/>
      <c r="I426" s="237"/>
    </row>
    <row r="427" spans="5:9" ht="15">
      <c r="E427" s="233"/>
      <c r="F427" s="233"/>
      <c r="G427" s="236"/>
      <c r="H427" s="237"/>
      <c r="I427" s="237"/>
    </row>
    <row r="428" spans="5:9" ht="15">
      <c r="E428" s="233"/>
      <c r="F428" s="233"/>
      <c r="G428" s="236"/>
      <c r="H428" s="237"/>
      <c r="I428" s="237"/>
    </row>
    <row r="429" spans="5:9" ht="15">
      <c r="E429" s="233"/>
      <c r="F429" s="233"/>
      <c r="G429" s="236"/>
      <c r="H429" s="237"/>
      <c r="I429" s="237"/>
    </row>
    <row r="430" spans="5:9" s="72" customFormat="1" ht="15">
      <c r="E430" s="233"/>
      <c r="F430" s="233"/>
      <c r="G430" s="236"/>
      <c r="H430" s="237"/>
      <c r="I430" s="237"/>
    </row>
    <row r="431" spans="5:9" s="72" customFormat="1" ht="15">
      <c r="E431" s="233"/>
      <c r="F431" s="233"/>
      <c r="G431" s="236"/>
      <c r="H431" s="237"/>
      <c r="I431" s="237"/>
    </row>
    <row r="432" spans="5:9" s="72" customFormat="1" ht="15">
      <c r="E432" s="233"/>
      <c r="F432" s="233"/>
      <c r="G432" s="236"/>
      <c r="H432" s="237"/>
      <c r="I432" s="237"/>
    </row>
    <row r="433" spans="5:9" s="72" customFormat="1" ht="15">
      <c r="E433" s="233"/>
      <c r="F433" s="233"/>
      <c r="G433" s="236"/>
      <c r="H433" s="237"/>
      <c r="I433" s="237"/>
    </row>
    <row r="434" spans="5:9" s="72" customFormat="1" ht="15">
      <c r="E434" s="233"/>
      <c r="F434" s="233"/>
      <c r="G434" s="236"/>
      <c r="H434" s="237"/>
      <c r="I434" s="237"/>
    </row>
    <row r="435" spans="5:9" s="72" customFormat="1" ht="15">
      <c r="E435" s="233"/>
      <c r="F435" s="233"/>
      <c r="G435" s="236"/>
      <c r="H435" s="237"/>
      <c r="I435" s="237"/>
    </row>
    <row r="436" spans="5:9" s="72" customFormat="1" ht="15">
      <c r="E436" s="233"/>
      <c r="F436" s="233"/>
      <c r="G436" s="236"/>
      <c r="H436" s="237"/>
      <c r="I436" s="237"/>
    </row>
    <row r="437" spans="5:9" s="72" customFormat="1" ht="15">
      <c r="E437" s="233"/>
      <c r="F437" s="233"/>
      <c r="G437" s="236"/>
      <c r="H437" s="237"/>
      <c r="I437" s="237"/>
    </row>
    <row r="438" spans="5:9" s="72" customFormat="1" ht="15">
      <c r="E438" s="233"/>
      <c r="F438" s="233"/>
      <c r="G438" s="236"/>
      <c r="H438" s="237"/>
      <c r="I438" s="237"/>
    </row>
    <row r="439" spans="5:9" s="72" customFormat="1" ht="15">
      <c r="E439" s="233"/>
      <c r="F439" s="233"/>
      <c r="G439" s="236"/>
      <c r="H439" s="237"/>
      <c r="I439" s="237"/>
    </row>
    <row r="440" spans="5:9" s="72" customFormat="1" ht="15">
      <c r="E440" s="233"/>
      <c r="F440" s="233"/>
      <c r="G440" s="236"/>
      <c r="H440" s="237"/>
      <c r="I440" s="237"/>
    </row>
    <row r="441" spans="5:9" s="72" customFormat="1" ht="15">
      <c r="E441" s="233"/>
      <c r="F441" s="233"/>
      <c r="G441" s="236"/>
      <c r="H441" s="237"/>
      <c r="I441" s="237"/>
    </row>
    <row r="442" spans="5:9" s="72" customFormat="1" ht="15">
      <c r="E442" s="233"/>
      <c r="F442" s="233"/>
      <c r="G442" s="236"/>
      <c r="H442" s="237"/>
      <c r="I442" s="237"/>
    </row>
    <row r="443" spans="5:9" s="72" customFormat="1" ht="15">
      <c r="E443" s="233"/>
      <c r="F443" s="233"/>
      <c r="G443" s="236"/>
      <c r="H443" s="237"/>
      <c r="I443" s="237"/>
    </row>
    <row r="444" spans="5:9" s="72" customFormat="1" ht="15">
      <c r="E444" s="233"/>
      <c r="F444" s="233"/>
      <c r="G444" s="236"/>
      <c r="H444" s="237"/>
      <c r="I444" s="237"/>
    </row>
    <row r="445" spans="5:9" s="72" customFormat="1" ht="15">
      <c r="E445" s="233"/>
      <c r="F445" s="233"/>
      <c r="G445" s="236"/>
      <c r="H445" s="237"/>
      <c r="I445" s="237"/>
    </row>
    <row r="446" spans="5:9" s="72" customFormat="1" ht="15">
      <c r="E446" s="233"/>
      <c r="F446" s="233"/>
      <c r="G446" s="236"/>
      <c r="H446" s="237"/>
      <c r="I446" s="237"/>
    </row>
    <row r="447" spans="5:9" s="72" customFormat="1" ht="15">
      <c r="E447" s="233"/>
      <c r="F447" s="233"/>
      <c r="G447" s="236"/>
      <c r="H447" s="237"/>
      <c r="I447" s="237"/>
    </row>
    <row r="448" spans="5:9" s="72" customFormat="1" ht="15">
      <c r="E448" s="233"/>
      <c r="F448" s="233"/>
      <c r="G448" s="236"/>
      <c r="H448" s="237"/>
      <c r="I448" s="237"/>
    </row>
    <row r="449" spans="5:9" s="72" customFormat="1" ht="15">
      <c r="E449" s="233"/>
      <c r="F449" s="233"/>
      <c r="G449" s="236"/>
      <c r="H449" s="237"/>
      <c r="I449" s="237"/>
    </row>
    <row r="450" spans="5:9" s="72" customFormat="1" ht="15">
      <c r="E450" s="233"/>
      <c r="F450" s="233"/>
      <c r="G450" s="236"/>
      <c r="H450" s="237"/>
      <c r="I450" s="237"/>
    </row>
    <row r="451" spans="5:9" s="72" customFormat="1" ht="15">
      <c r="E451" s="233"/>
      <c r="F451" s="233"/>
      <c r="G451" s="236"/>
      <c r="H451" s="237"/>
      <c r="I451" s="237"/>
    </row>
    <row r="452" spans="5:9" s="72" customFormat="1" ht="15">
      <c r="E452" s="233"/>
      <c r="F452" s="233"/>
      <c r="G452" s="236"/>
      <c r="H452" s="237"/>
      <c r="I452" s="237"/>
    </row>
    <row r="453" spans="5:9" s="72" customFormat="1" ht="15">
      <c r="E453" s="233"/>
      <c r="F453" s="233"/>
      <c r="G453" s="236"/>
      <c r="H453" s="237"/>
      <c r="I453" s="237"/>
    </row>
    <row r="454" spans="5:9" s="72" customFormat="1" ht="15">
      <c r="E454" s="233"/>
      <c r="F454" s="233"/>
      <c r="G454" s="236"/>
      <c r="H454" s="237"/>
      <c r="I454" s="237"/>
    </row>
    <row r="455" spans="5:9" s="72" customFormat="1" ht="15">
      <c r="E455" s="233"/>
      <c r="F455" s="233"/>
      <c r="G455" s="236"/>
      <c r="H455" s="237"/>
      <c r="I455" s="237"/>
    </row>
    <row r="456" spans="5:9" s="72" customFormat="1" ht="15">
      <c r="E456" s="233"/>
      <c r="F456" s="233"/>
      <c r="G456" s="236"/>
      <c r="H456" s="237"/>
      <c r="I456" s="237"/>
    </row>
    <row r="457" spans="5:9" s="72" customFormat="1" ht="15">
      <c r="E457" s="233"/>
      <c r="F457" s="233"/>
      <c r="G457" s="236"/>
      <c r="H457" s="237"/>
      <c r="I457" s="237"/>
    </row>
    <row r="458" spans="5:9" s="72" customFormat="1" ht="15">
      <c r="E458" s="233"/>
      <c r="F458" s="233"/>
      <c r="G458" s="236"/>
      <c r="H458" s="237"/>
      <c r="I458" s="237"/>
    </row>
    <row r="459" spans="5:9" s="72" customFormat="1" ht="15">
      <c r="E459" s="233"/>
      <c r="F459" s="233"/>
      <c r="G459" s="236"/>
      <c r="H459" s="237"/>
      <c r="I459" s="237"/>
    </row>
    <row r="460" spans="5:9" s="72" customFormat="1" ht="15">
      <c r="E460" s="233"/>
      <c r="F460" s="233"/>
      <c r="G460" s="236"/>
      <c r="H460" s="237"/>
      <c r="I460" s="237"/>
    </row>
    <row r="461" spans="5:9" s="72" customFormat="1" ht="15">
      <c r="E461" s="233"/>
      <c r="F461" s="233"/>
      <c r="G461" s="236"/>
      <c r="H461" s="237"/>
      <c r="I461" s="237"/>
    </row>
    <row r="462" spans="5:9" s="72" customFormat="1" ht="15">
      <c r="E462" s="233"/>
      <c r="F462" s="233"/>
      <c r="G462" s="236"/>
      <c r="H462" s="237"/>
      <c r="I462" s="237"/>
    </row>
    <row r="463" spans="5:9" s="72" customFormat="1" ht="15">
      <c r="E463" s="233"/>
      <c r="F463" s="233"/>
      <c r="G463" s="236"/>
      <c r="H463" s="237"/>
      <c r="I463" s="237"/>
    </row>
    <row r="464" spans="5:9" s="72" customFormat="1" ht="15">
      <c r="E464" s="233"/>
      <c r="F464" s="233"/>
      <c r="G464" s="236"/>
      <c r="H464" s="237"/>
      <c r="I464" s="237"/>
    </row>
    <row r="465" spans="5:9" s="72" customFormat="1" ht="15">
      <c r="E465" s="233"/>
      <c r="F465" s="233"/>
      <c r="G465" s="236"/>
      <c r="H465" s="237"/>
      <c r="I465" s="237"/>
    </row>
    <row r="466" spans="5:9" s="72" customFormat="1" ht="15">
      <c r="E466" s="233"/>
      <c r="F466" s="233"/>
      <c r="G466" s="236"/>
      <c r="H466" s="237"/>
      <c r="I466" s="237"/>
    </row>
    <row r="467" spans="5:9" s="72" customFormat="1" ht="15">
      <c r="E467" s="233"/>
      <c r="F467" s="233"/>
      <c r="G467" s="236"/>
      <c r="H467" s="237"/>
      <c r="I467" s="237"/>
    </row>
    <row r="468" spans="5:9" s="72" customFormat="1" ht="15">
      <c r="E468" s="233"/>
      <c r="F468" s="233"/>
      <c r="G468" s="236"/>
      <c r="H468" s="237"/>
      <c r="I468" s="237"/>
    </row>
    <row r="469" spans="5:9" s="72" customFormat="1" ht="15">
      <c r="E469" s="233"/>
      <c r="F469" s="233"/>
      <c r="G469" s="236"/>
      <c r="H469" s="237"/>
      <c r="I469" s="237"/>
    </row>
    <row r="470" spans="5:9" s="72" customFormat="1" ht="15">
      <c r="E470" s="233"/>
      <c r="F470" s="233"/>
      <c r="G470" s="236"/>
      <c r="H470" s="237"/>
      <c r="I470" s="237"/>
    </row>
    <row r="471" spans="5:9" s="72" customFormat="1" ht="15">
      <c r="E471" s="233"/>
      <c r="F471" s="233"/>
      <c r="G471" s="236"/>
      <c r="H471" s="237"/>
      <c r="I471" s="237"/>
    </row>
    <row r="472" spans="5:9" s="72" customFormat="1" ht="15">
      <c r="E472" s="233"/>
      <c r="F472" s="233"/>
      <c r="G472" s="236"/>
      <c r="H472" s="237"/>
      <c r="I472" s="237"/>
    </row>
    <row r="473" spans="5:9" s="72" customFormat="1" ht="15">
      <c r="E473" s="233"/>
      <c r="F473" s="233"/>
      <c r="G473" s="236"/>
      <c r="H473" s="237"/>
      <c r="I473" s="237"/>
    </row>
    <row r="474" spans="5:9" s="72" customFormat="1" ht="15">
      <c r="E474" s="233"/>
      <c r="F474" s="233"/>
      <c r="G474" s="236"/>
      <c r="H474" s="237"/>
      <c r="I474" s="237"/>
    </row>
    <row r="475" spans="5:9" s="72" customFormat="1" ht="15">
      <c r="E475" s="233"/>
      <c r="F475" s="233"/>
      <c r="G475" s="236"/>
      <c r="H475" s="237"/>
      <c r="I475" s="237"/>
    </row>
    <row r="476" spans="5:9" s="72" customFormat="1" ht="15">
      <c r="E476" s="233"/>
      <c r="F476" s="233"/>
      <c r="G476" s="236"/>
      <c r="H476" s="237"/>
      <c r="I476" s="237"/>
    </row>
    <row r="477" spans="5:9" s="72" customFormat="1" ht="15">
      <c r="E477" s="233"/>
      <c r="F477" s="233"/>
      <c r="G477" s="236"/>
      <c r="H477" s="237"/>
      <c r="I477" s="237"/>
    </row>
    <row r="478" spans="5:9" s="72" customFormat="1" ht="15">
      <c r="E478" s="233"/>
      <c r="F478" s="233"/>
      <c r="G478" s="236"/>
      <c r="H478" s="237"/>
      <c r="I478" s="237"/>
    </row>
    <row r="479" spans="5:9" s="72" customFormat="1" ht="15">
      <c r="E479" s="233"/>
      <c r="F479" s="233"/>
      <c r="G479" s="236"/>
      <c r="H479" s="237"/>
      <c r="I479" s="237"/>
    </row>
    <row r="480" spans="5:9" s="72" customFormat="1" ht="15">
      <c r="E480" s="233"/>
      <c r="F480" s="233"/>
      <c r="G480" s="236"/>
      <c r="H480" s="237"/>
      <c r="I480" s="237"/>
    </row>
    <row r="481" spans="5:9" s="72" customFormat="1" ht="15">
      <c r="E481" s="233"/>
      <c r="F481" s="233"/>
      <c r="G481" s="236"/>
      <c r="H481" s="237"/>
      <c r="I481" s="237"/>
    </row>
    <row r="482" spans="5:9" s="72" customFormat="1" ht="15">
      <c r="E482" s="233"/>
      <c r="F482" s="233"/>
      <c r="G482" s="236"/>
      <c r="H482" s="237"/>
      <c r="I482" s="237"/>
    </row>
    <row r="483" spans="5:9" s="72" customFormat="1" ht="15">
      <c r="E483" s="233"/>
      <c r="F483" s="233"/>
      <c r="G483" s="236"/>
      <c r="H483" s="237"/>
      <c r="I483" s="237"/>
    </row>
    <row r="484" spans="5:9" s="72" customFormat="1" ht="15">
      <c r="E484" s="233"/>
      <c r="F484" s="233"/>
      <c r="G484" s="236"/>
      <c r="H484" s="237"/>
      <c r="I484" s="237"/>
    </row>
    <row r="485" spans="5:9" s="72" customFormat="1" ht="15">
      <c r="E485" s="233"/>
      <c r="F485" s="233"/>
      <c r="G485" s="236"/>
      <c r="H485" s="237"/>
      <c r="I485" s="237"/>
    </row>
    <row r="486" spans="5:9" s="72" customFormat="1" ht="15">
      <c r="E486" s="233"/>
      <c r="F486" s="233"/>
      <c r="G486" s="236"/>
      <c r="H486" s="237"/>
      <c r="I486" s="237"/>
    </row>
    <row r="487" spans="5:9" s="72" customFormat="1" ht="15">
      <c r="E487" s="233"/>
      <c r="F487" s="233"/>
      <c r="G487" s="236"/>
      <c r="H487" s="237"/>
      <c r="I487" s="237"/>
    </row>
    <row r="488" spans="5:9" s="72" customFormat="1" ht="15">
      <c r="E488" s="233"/>
      <c r="F488" s="233"/>
      <c r="G488" s="236"/>
      <c r="H488" s="237"/>
      <c r="I488" s="237"/>
    </row>
    <row r="489" spans="5:9" s="72" customFormat="1" ht="15">
      <c r="E489" s="233"/>
      <c r="F489" s="233"/>
      <c r="G489" s="236"/>
      <c r="H489" s="237"/>
      <c r="I489" s="237"/>
    </row>
    <row r="490" spans="5:9" s="72" customFormat="1" ht="15">
      <c r="E490" s="233"/>
      <c r="F490" s="233"/>
      <c r="G490" s="236"/>
      <c r="H490" s="237"/>
      <c r="I490" s="237"/>
    </row>
    <row r="491" spans="5:9" s="72" customFormat="1" ht="15">
      <c r="E491" s="233"/>
      <c r="F491" s="233"/>
      <c r="G491" s="236"/>
      <c r="H491" s="237"/>
      <c r="I491" s="237"/>
    </row>
    <row r="492" spans="5:9" s="72" customFormat="1" ht="15">
      <c r="E492" s="233"/>
      <c r="F492" s="233"/>
      <c r="G492" s="236"/>
      <c r="H492" s="237"/>
      <c r="I492" s="237"/>
    </row>
    <row r="493" spans="5:9" s="72" customFormat="1" ht="15">
      <c r="E493" s="233"/>
      <c r="F493" s="233"/>
      <c r="G493" s="236"/>
      <c r="H493" s="237"/>
      <c r="I493" s="237"/>
    </row>
    <row r="494" spans="5:9" s="72" customFormat="1" ht="15">
      <c r="E494" s="233"/>
      <c r="F494" s="233"/>
      <c r="G494" s="236"/>
      <c r="H494" s="237"/>
      <c r="I494" s="237"/>
    </row>
    <row r="495" spans="5:9" s="72" customFormat="1" ht="15">
      <c r="E495" s="233"/>
      <c r="F495" s="233"/>
      <c r="G495" s="236"/>
      <c r="H495" s="237"/>
      <c r="I495" s="237"/>
    </row>
    <row r="496" spans="5:9" s="72" customFormat="1" ht="15">
      <c r="E496" s="233"/>
      <c r="F496" s="233"/>
      <c r="G496" s="236"/>
      <c r="H496" s="237"/>
      <c r="I496" s="237"/>
    </row>
    <row r="497" spans="5:9" s="72" customFormat="1" ht="15">
      <c r="E497" s="233"/>
      <c r="F497" s="233"/>
      <c r="G497" s="236"/>
      <c r="H497" s="237"/>
      <c r="I497" s="237"/>
    </row>
    <row r="498" spans="5:9" s="72" customFormat="1" ht="15">
      <c r="E498" s="233"/>
      <c r="F498" s="233"/>
      <c r="G498" s="236"/>
      <c r="H498" s="237"/>
      <c r="I498" s="237"/>
    </row>
    <row r="499" spans="5:9" s="72" customFormat="1" ht="15">
      <c r="E499" s="233"/>
      <c r="F499" s="233"/>
      <c r="G499" s="236"/>
      <c r="H499" s="237"/>
      <c r="I499" s="237"/>
    </row>
    <row r="500" spans="5:9" s="72" customFormat="1" ht="15">
      <c r="E500" s="233"/>
      <c r="F500" s="233"/>
      <c r="G500" s="236"/>
      <c r="H500" s="237"/>
      <c r="I500" s="237"/>
    </row>
    <row r="501" spans="5:9" s="72" customFormat="1" ht="15">
      <c r="E501" s="233"/>
      <c r="F501" s="233"/>
      <c r="G501" s="236"/>
      <c r="H501" s="237"/>
      <c r="I501" s="237"/>
    </row>
    <row r="502" spans="5:9" s="72" customFormat="1" ht="15">
      <c r="E502" s="233"/>
      <c r="F502" s="233"/>
      <c r="G502" s="236"/>
      <c r="H502" s="237"/>
      <c r="I502" s="237"/>
    </row>
    <row r="503" spans="5:9" s="72" customFormat="1" ht="15">
      <c r="E503" s="233"/>
      <c r="F503" s="233"/>
      <c r="G503" s="236"/>
      <c r="H503" s="237"/>
      <c r="I503" s="237"/>
    </row>
    <row r="504" spans="5:9" s="72" customFormat="1" ht="15">
      <c r="E504" s="233"/>
      <c r="F504" s="233"/>
      <c r="G504" s="236"/>
      <c r="H504" s="237"/>
      <c r="I504" s="237"/>
    </row>
    <row r="505" spans="5:9" s="72" customFormat="1" ht="15">
      <c r="E505" s="233"/>
      <c r="F505" s="233"/>
      <c r="G505" s="236"/>
      <c r="H505" s="237"/>
      <c r="I505" s="237"/>
    </row>
    <row r="506" spans="5:9" s="72" customFormat="1" ht="15">
      <c r="E506" s="233"/>
      <c r="F506" s="233"/>
      <c r="G506" s="236"/>
      <c r="H506" s="237"/>
      <c r="I506" s="237"/>
    </row>
    <row r="507" spans="5:9" s="72" customFormat="1" ht="15">
      <c r="E507" s="233"/>
      <c r="F507" s="233"/>
      <c r="G507" s="236"/>
      <c r="H507" s="237"/>
      <c r="I507" s="237"/>
    </row>
    <row r="508" spans="5:9" s="72" customFormat="1" ht="15">
      <c r="E508" s="233"/>
      <c r="F508" s="233"/>
      <c r="G508" s="236"/>
      <c r="H508" s="237"/>
      <c r="I508" s="237"/>
    </row>
    <row r="509" spans="5:9" s="72" customFormat="1" ht="15">
      <c r="E509" s="233"/>
      <c r="F509" s="233"/>
      <c r="G509" s="236"/>
      <c r="H509" s="237"/>
      <c r="I509" s="237"/>
    </row>
    <row r="510" spans="5:9" s="72" customFormat="1" ht="15">
      <c r="E510" s="233"/>
      <c r="F510" s="233"/>
      <c r="G510" s="236"/>
      <c r="H510" s="237"/>
      <c r="I510" s="237"/>
    </row>
    <row r="511" spans="5:9" s="72" customFormat="1" ht="15">
      <c r="E511" s="233"/>
      <c r="F511" s="233"/>
      <c r="G511" s="236"/>
      <c r="H511" s="237"/>
      <c r="I511" s="237"/>
    </row>
    <row r="512" spans="5:9" s="72" customFormat="1" ht="15">
      <c r="E512" s="233"/>
      <c r="F512" s="233"/>
      <c r="G512" s="236"/>
      <c r="H512" s="237"/>
      <c r="I512" s="237"/>
    </row>
    <row r="513" spans="5:9" s="72" customFormat="1" ht="15">
      <c r="E513" s="233"/>
      <c r="F513" s="233"/>
      <c r="G513" s="236"/>
      <c r="H513" s="237"/>
      <c r="I513" s="237"/>
    </row>
    <row r="514" spans="5:9" s="72" customFormat="1" ht="15">
      <c r="E514" s="233"/>
      <c r="F514" s="233"/>
      <c r="G514" s="236"/>
      <c r="H514" s="237"/>
      <c r="I514" s="237"/>
    </row>
    <row r="515" spans="5:9" s="72" customFormat="1" ht="15">
      <c r="E515" s="233"/>
      <c r="F515" s="233"/>
      <c r="G515" s="236"/>
      <c r="H515" s="237"/>
      <c r="I515" s="237"/>
    </row>
    <row r="516" spans="5:9" s="72" customFormat="1" ht="15">
      <c r="E516" s="233"/>
      <c r="F516" s="233"/>
      <c r="G516" s="236"/>
      <c r="H516" s="237"/>
      <c r="I516" s="237"/>
    </row>
    <row r="517" spans="5:9" s="72" customFormat="1" ht="15">
      <c r="E517" s="233"/>
      <c r="F517" s="233"/>
      <c r="G517" s="236"/>
      <c r="H517" s="237"/>
      <c r="I517" s="237"/>
    </row>
    <row r="518" spans="5:9" s="72" customFormat="1" ht="15">
      <c r="E518" s="233"/>
      <c r="F518" s="233"/>
      <c r="G518" s="236"/>
      <c r="H518" s="237"/>
      <c r="I518" s="237"/>
    </row>
  </sheetData>
  <sheetProtection/>
  <mergeCells count="5">
    <mergeCell ref="B13:J16"/>
    <mergeCell ref="C1:E1"/>
    <mergeCell ref="G7:I7"/>
    <mergeCell ref="G8:I8"/>
    <mergeCell ref="G9:I9"/>
  </mergeCells>
  <printOptions/>
  <pageMargins left="0.3937007874015748" right="0.31496062992125984" top="0.9055118110236221" bottom="0.9055118110236221" header="0.3937007874015748" footer="0.3937007874015748"/>
  <pageSetup fitToHeight="0" fitToWidth="1" horizontalDpi="300" verticalDpi="300" orientation="portrait" paperSize="8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6" sqref="A6:IV25"/>
    </sheetView>
  </sheetViews>
  <sheetFormatPr defaultColWidth="9.140625" defaultRowHeight="12.75"/>
  <cols>
    <col min="1" max="1" width="50.8515625" style="0" customWidth="1"/>
    <col min="2" max="2" width="6.00390625" style="0" customWidth="1"/>
    <col min="3" max="3" width="18.57421875" style="0" customWidth="1"/>
    <col min="4" max="4" width="14.00390625" style="0" hidden="1" customWidth="1"/>
    <col min="5" max="8" width="14.00390625" style="0" customWidth="1"/>
    <col min="9" max="9" width="14.00390625" style="0" hidden="1" customWidth="1"/>
    <col min="10" max="13" width="14.00390625" style="0" customWidth="1"/>
  </cols>
  <sheetData>
    <row r="1" spans="1:13" ht="12.75">
      <c r="A1" s="374" t="s">
        <v>16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2.75">
      <c r="A2" s="4"/>
      <c r="B2" s="4"/>
      <c r="C2" s="4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12.75">
      <c r="A3" s="370" t="s">
        <v>178</v>
      </c>
      <c r="B3" s="370" t="s">
        <v>179</v>
      </c>
      <c r="C3" s="370" t="s">
        <v>17</v>
      </c>
      <c r="D3" s="370" t="s">
        <v>180</v>
      </c>
      <c r="E3" s="370" t="s">
        <v>180</v>
      </c>
      <c r="F3" s="370" t="s">
        <v>180</v>
      </c>
      <c r="G3" s="370" t="s">
        <v>180</v>
      </c>
      <c r="H3" s="370" t="s">
        <v>180</v>
      </c>
      <c r="I3" s="370" t="s">
        <v>181</v>
      </c>
      <c r="J3" s="370" t="s">
        <v>181</v>
      </c>
      <c r="K3" s="370" t="s">
        <v>181</v>
      </c>
      <c r="L3" s="370" t="s">
        <v>181</v>
      </c>
      <c r="M3" s="370" t="s">
        <v>181</v>
      </c>
    </row>
    <row r="4" spans="1:13" ht="78">
      <c r="A4" s="371"/>
      <c r="B4" s="371"/>
      <c r="C4" s="371"/>
      <c r="D4" s="25" t="s">
        <v>186</v>
      </c>
      <c r="E4" s="25" t="s">
        <v>182</v>
      </c>
      <c r="F4" s="25" t="s">
        <v>183</v>
      </c>
      <c r="G4" s="25" t="s">
        <v>184</v>
      </c>
      <c r="H4" s="25" t="s">
        <v>185</v>
      </c>
      <c r="I4" s="25" t="s">
        <v>186</v>
      </c>
      <c r="J4" s="25" t="s">
        <v>182</v>
      </c>
      <c r="K4" s="25" t="s">
        <v>183</v>
      </c>
      <c r="L4" s="25" t="s">
        <v>184</v>
      </c>
      <c r="M4" s="25" t="s">
        <v>185</v>
      </c>
    </row>
    <row r="5" spans="1:13" ht="12.75">
      <c r="A5" s="5" t="s">
        <v>187</v>
      </c>
      <c r="B5" s="6" t="s">
        <v>188</v>
      </c>
      <c r="C5" s="6" t="s">
        <v>189</v>
      </c>
      <c r="D5" s="6" t="s">
        <v>190</v>
      </c>
      <c r="E5" s="6" t="s">
        <v>191</v>
      </c>
      <c r="F5" s="6" t="s">
        <v>192</v>
      </c>
      <c r="G5" s="6" t="s">
        <v>193</v>
      </c>
      <c r="H5" s="6" t="s">
        <v>194</v>
      </c>
      <c r="I5" s="6" t="s">
        <v>195</v>
      </c>
      <c r="J5" s="6" t="s">
        <v>196</v>
      </c>
      <c r="K5" s="6" t="s">
        <v>197</v>
      </c>
      <c r="L5" s="6" t="s">
        <v>198</v>
      </c>
      <c r="M5" s="6" t="s">
        <v>199</v>
      </c>
    </row>
    <row r="6" spans="1:13" ht="22.5">
      <c r="A6" s="7" t="s">
        <v>18</v>
      </c>
      <c r="B6" s="8" t="s">
        <v>19</v>
      </c>
      <c r="C6" s="9" t="s">
        <v>200</v>
      </c>
      <c r="D6" s="21">
        <v>2414000</v>
      </c>
      <c r="E6" s="21">
        <v>2414000</v>
      </c>
      <c r="F6" s="21">
        <v>0</v>
      </c>
      <c r="G6" s="21">
        <v>1800000</v>
      </c>
      <c r="H6" s="21">
        <v>614000</v>
      </c>
      <c r="I6" s="21">
        <v>-463249.96</v>
      </c>
      <c r="J6" s="21">
        <v>-463249.96</v>
      </c>
      <c r="K6" s="21">
        <v>0</v>
      </c>
      <c r="L6" s="21">
        <v>-707167.5</v>
      </c>
      <c r="M6" s="21">
        <v>243917.54</v>
      </c>
    </row>
    <row r="7" spans="1:13" ht="22.5">
      <c r="A7" s="7" t="s">
        <v>20</v>
      </c>
      <c r="B7" s="8" t="s">
        <v>21</v>
      </c>
      <c r="C7" s="9" t="s">
        <v>200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</row>
    <row r="8" spans="1:13" ht="22.5">
      <c r="A8" s="7" t="s">
        <v>22</v>
      </c>
      <c r="B8" s="8" t="s">
        <v>23</v>
      </c>
      <c r="C8" s="9" t="s">
        <v>200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</row>
    <row r="9" spans="1:13" ht="22.5">
      <c r="A9" s="7" t="s">
        <v>24</v>
      </c>
      <c r="B9" s="8" t="s">
        <v>25</v>
      </c>
      <c r="C9" s="9" t="s">
        <v>26</v>
      </c>
      <c r="D9" s="21">
        <v>2414000</v>
      </c>
      <c r="E9" s="21">
        <v>2414000</v>
      </c>
      <c r="F9" s="21">
        <v>0</v>
      </c>
      <c r="G9" s="21">
        <v>1800000</v>
      </c>
      <c r="H9" s="21">
        <v>614000</v>
      </c>
      <c r="I9" s="21">
        <v>-463249.96</v>
      </c>
      <c r="J9" s="21">
        <v>-463249.96</v>
      </c>
      <c r="K9" s="21">
        <v>0</v>
      </c>
      <c r="L9" s="21">
        <v>-707167.5</v>
      </c>
      <c r="M9" s="21">
        <v>243917.54</v>
      </c>
    </row>
    <row r="10" spans="1:13" ht="22.5">
      <c r="A10" s="7" t="s">
        <v>27</v>
      </c>
      <c r="B10" s="8" t="s">
        <v>25</v>
      </c>
      <c r="C10" s="9" t="s">
        <v>28</v>
      </c>
      <c r="D10" s="21">
        <v>2414000</v>
      </c>
      <c r="E10" s="21">
        <v>2414000</v>
      </c>
      <c r="F10" s="21">
        <v>0</v>
      </c>
      <c r="G10" s="21">
        <v>1800000</v>
      </c>
      <c r="H10" s="21">
        <v>614000</v>
      </c>
      <c r="I10" s="21">
        <v>-463249.96</v>
      </c>
      <c r="J10" s="21">
        <v>-463249.96</v>
      </c>
      <c r="K10" s="21">
        <v>0</v>
      </c>
      <c r="L10" s="21">
        <v>-707167.5</v>
      </c>
      <c r="M10" s="21">
        <v>243917.54</v>
      </c>
    </row>
    <row r="11" spans="1:13" ht="22.5">
      <c r="A11" s="7" t="s">
        <v>29</v>
      </c>
      <c r="B11" s="8" t="s">
        <v>30</v>
      </c>
      <c r="C11" s="9" t="s">
        <v>31</v>
      </c>
      <c r="D11" s="21">
        <v>-154697888</v>
      </c>
      <c r="E11" s="21">
        <v>-154697888</v>
      </c>
      <c r="F11" s="21">
        <v>-6833200</v>
      </c>
      <c r="G11" s="21">
        <v>-132822888</v>
      </c>
      <c r="H11" s="21">
        <v>-28708200</v>
      </c>
      <c r="I11" s="21">
        <v>-50381661.76</v>
      </c>
      <c r="J11" s="21">
        <v>-50381661.76</v>
      </c>
      <c r="K11" s="21">
        <v>-2617325</v>
      </c>
      <c r="L11" s="21">
        <v>-45696946.27</v>
      </c>
      <c r="M11" s="21">
        <v>-7302040.49</v>
      </c>
    </row>
    <row r="12" spans="1:13" ht="22.5">
      <c r="A12" s="7" t="s">
        <v>32</v>
      </c>
      <c r="B12" s="8" t="s">
        <v>30</v>
      </c>
      <c r="C12" s="9" t="s">
        <v>33</v>
      </c>
      <c r="D12" s="21">
        <v>-154697888</v>
      </c>
      <c r="E12" s="21">
        <v>-154697888</v>
      </c>
      <c r="F12" s="21">
        <v>-6833200</v>
      </c>
      <c r="G12" s="21">
        <v>-132822888</v>
      </c>
      <c r="H12" s="21">
        <v>-28708200</v>
      </c>
      <c r="I12" s="21">
        <v>-50381661.76</v>
      </c>
      <c r="J12" s="21">
        <v>-50381661.76</v>
      </c>
      <c r="K12" s="21">
        <v>-2617325</v>
      </c>
      <c r="L12" s="21">
        <v>-45696946.27</v>
      </c>
      <c r="M12" s="21">
        <v>-7302040.49</v>
      </c>
    </row>
    <row r="13" spans="1:13" ht="22.5">
      <c r="A13" s="7" t="s">
        <v>34</v>
      </c>
      <c r="B13" s="8" t="s">
        <v>30</v>
      </c>
      <c r="C13" s="9" t="s">
        <v>35</v>
      </c>
      <c r="D13" s="21">
        <v>-154697888</v>
      </c>
      <c r="E13" s="21">
        <v>-154697888</v>
      </c>
      <c r="F13" s="21">
        <v>-6833200</v>
      </c>
      <c r="G13" s="21">
        <v>-132822888</v>
      </c>
      <c r="H13" s="21">
        <v>-28708200</v>
      </c>
      <c r="I13" s="21">
        <v>-50381661.76</v>
      </c>
      <c r="J13" s="21">
        <v>-50381661.76</v>
      </c>
      <c r="K13" s="21">
        <v>-2617325</v>
      </c>
      <c r="L13" s="21">
        <v>-45696946.27</v>
      </c>
      <c r="M13" s="21">
        <v>-7302040.49</v>
      </c>
    </row>
    <row r="14" spans="1:13" ht="22.5">
      <c r="A14" s="7" t="s">
        <v>36</v>
      </c>
      <c r="B14" s="8" t="s">
        <v>30</v>
      </c>
      <c r="C14" s="9" t="s">
        <v>37</v>
      </c>
      <c r="D14" s="21">
        <v>-132822888</v>
      </c>
      <c r="E14" s="21">
        <v>-132822888</v>
      </c>
      <c r="F14" s="21">
        <v>0</v>
      </c>
      <c r="G14" s="21">
        <v>-132822888</v>
      </c>
      <c r="H14" s="21">
        <v>0</v>
      </c>
      <c r="I14" s="21">
        <v>-45696946.27</v>
      </c>
      <c r="J14" s="21">
        <v>-45696946.27</v>
      </c>
      <c r="K14" s="21">
        <v>0</v>
      </c>
      <c r="L14" s="21">
        <v>-45696946.27</v>
      </c>
      <c r="M14" s="21">
        <v>0</v>
      </c>
    </row>
    <row r="15" spans="1:13" ht="22.5">
      <c r="A15" s="7" t="s">
        <v>38</v>
      </c>
      <c r="B15" s="8" t="s">
        <v>30</v>
      </c>
      <c r="C15" s="9" t="s">
        <v>39</v>
      </c>
      <c r="D15" s="21">
        <v>-7885400</v>
      </c>
      <c r="E15" s="21">
        <v>-7885400</v>
      </c>
      <c r="F15" s="21">
        <v>-6772000</v>
      </c>
      <c r="G15" s="21">
        <v>0</v>
      </c>
      <c r="H15" s="21">
        <v>-14657400</v>
      </c>
      <c r="I15" s="21">
        <v>-2023721.13</v>
      </c>
      <c r="J15" s="21">
        <v>-2023721.13</v>
      </c>
      <c r="K15" s="21">
        <v>-2614250</v>
      </c>
      <c r="L15" s="21">
        <v>0</v>
      </c>
      <c r="M15" s="21">
        <v>-4637971.13</v>
      </c>
    </row>
    <row r="16" spans="1:13" ht="22.5">
      <c r="A16" s="7" t="s">
        <v>40</v>
      </c>
      <c r="B16" s="8" t="s">
        <v>30</v>
      </c>
      <c r="C16" s="9" t="s">
        <v>41</v>
      </c>
      <c r="D16" s="21">
        <v>-13989600</v>
      </c>
      <c r="E16" s="21">
        <v>-13989600</v>
      </c>
      <c r="F16" s="21">
        <v>-61200</v>
      </c>
      <c r="G16" s="21">
        <v>0</v>
      </c>
      <c r="H16" s="21">
        <v>-14050800</v>
      </c>
      <c r="I16" s="21">
        <v>-2660994.36</v>
      </c>
      <c r="J16" s="21">
        <v>-2660994.36</v>
      </c>
      <c r="K16" s="21">
        <v>-3075</v>
      </c>
      <c r="L16" s="21">
        <v>0</v>
      </c>
      <c r="M16" s="21">
        <v>-2664069.36</v>
      </c>
    </row>
    <row r="17" spans="1:13" ht="22.5">
      <c r="A17" s="7" t="s">
        <v>42</v>
      </c>
      <c r="B17" s="8" t="s">
        <v>43</v>
      </c>
      <c r="C17" s="9" t="s">
        <v>44</v>
      </c>
      <c r="D17" s="21">
        <v>157111888</v>
      </c>
      <c r="E17" s="21">
        <v>157111888</v>
      </c>
      <c r="F17" s="21">
        <v>6833200</v>
      </c>
      <c r="G17" s="21">
        <v>134622888</v>
      </c>
      <c r="H17" s="21">
        <v>29322200</v>
      </c>
      <c r="I17" s="21">
        <v>49918411.8</v>
      </c>
      <c r="J17" s="21">
        <v>49918411.8</v>
      </c>
      <c r="K17" s="21">
        <v>2617325</v>
      </c>
      <c r="L17" s="21">
        <v>44989778.77</v>
      </c>
      <c r="M17" s="21">
        <v>7545958.03</v>
      </c>
    </row>
    <row r="18" spans="1:13" ht="22.5">
      <c r="A18" s="7" t="s">
        <v>45</v>
      </c>
      <c r="B18" s="8" t="s">
        <v>43</v>
      </c>
      <c r="C18" s="9" t="s">
        <v>46</v>
      </c>
      <c r="D18" s="21">
        <v>157111888</v>
      </c>
      <c r="E18" s="21">
        <v>157111888</v>
      </c>
      <c r="F18" s="21">
        <v>6833200</v>
      </c>
      <c r="G18" s="21">
        <v>134622888</v>
      </c>
      <c r="H18" s="21">
        <v>29322200</v>
      </c>
      <c r="I18" s="21">
        <v>49918411.8</v>
      </c>
      <c r="J18" s="21">
        <v>49918411.8</v>
      </c>
      <c r="K18" s="21">
        <v>2617325</v>
      </c>
      <c r="L18" s="21">
        <v>44989778.77</v>
      </c>
      <c r="M18" s="21">
        <v>7545958.03</v>
      </c>
    </row>
    <row r="19" spans="1:13" ht="22.5">
      <c r="A19" s="7" t="s">
        <v>47</v>
      </c>
      <c r="B19" s="8" t="s">
        <v>43</v>
      </c>
      <c r="C19" s="9" t="s">
        <v>48</v>
      </c>
      <c r="D19" s="21">
        <v>157111888</v>
      </c>
      <c r="E19" s="21">
        <v>157111888</v>
      </c>
      <c r="F19" s="21">
        <v>6833200</v>
      </c>
      <c r="G19" s="21">
        <v>134622888</v>
      </c>
      <c r="H19" s="21">
        <v>29322200</v>
      </c>
      <c r="I19" s="21">
        <v>49918411.8</v>
      </c>
      <c r="J19" s="21">
        <v>49918411.8</v>
      </c>
      <c r="K19" s="21">
        <v>2617325</v>
      </c>
      <c r="L19" s="21">
        <v>44989778.77</v>
      </c>
      <c r="M19" s="21">
        <v>7545958.03</v>
      </c>
    </row>
    <row r="20" spans="1:13" ht="22.5">
      <c r="A20" s="7" t="s">
        <v>49</v>
      </c>
      <c r="B20" s="8" t="s">
        <v>43</v>
      </c>
      <c r="C20" s="9" t="s">
        <v>50</v>
      </c>
      <c r="D20" s="21">
        <v>127789688</v>
      </c>
      <c r="E20" s="21">
        <v>127789688</v>
      </c>
      <c r="F20" s="21">
        <v>6833200</v>
      </c>
      <c r="G20" s="21">
        <v>134622888</v>
      </c>
      <c r="H20" s="21">
        <v>0</v>
      </c>
      <c r="I20" s="21">
        <v>42372453.77</v>
      </c>
      <c r="J20" s="21">
        <v>42372453.77</v>
      </c>
      <c r="K20" s="21">
        <v>2617325</v>
      </c>
      <c r="L20" s="21">
        <v>44989778.77</v>
      </c>
      <c r="M20" s="21">
        <v>0</v>
      </c>
    </row>
    <row r="21" spans="1:13" ht="22.5">
      <c r="A21" s="7" t="s">
        <v>51</v>
      </c>
      <c r="B21" s="8" t="s">
        <v>43</v>
      </c>
      <c r="C21" s="9" t="s">
        <v>52</v>
      </c>
      <c r="D21" s="21">
        <v>14657400</v>
      </c>
      <c r="E21" s="21">
        <v>14657400</v>
      </c>
      <c r="F21" s="21">
        <v>0</v>
      </c>
      <c r="G21" s="21">
        <v>0</v>
      </c>
      <c r="H21" s="21">
        <v>14657400</v>
      </c>
      <c r="I21" s="21">
        <v>4722775.98</v>
      </c>
      <c r="J21" s="21">
        <v>4722775.98</v>
      </c>
      <c r="K21" s="21">
        <v>0</v>
      </c>
      <c r="L21" s="21">
        <v>0</v>
      </c>
      <c r="M21" s="21">
        <v>4722775.98</v>
      </c>
    </row>
    <row r="22" spans="1:13" ht="22.5">
      <c r="A22" s="7" t="s">
        <v>53</v>
      </c>
      <c r="B22" s="8" t="s">
        <v>43</v>
      </c>
      <c r="C22" s="9" t="s">
        <v>54</v>
      </c>
      <c r="D22" s="21">
        <v>14664800</v>
      </c>
      <c r="E22" s="21">
        <v>14664800</v>
      </c>
      <c r="F22" s="21">
        <v>0</v>
      </c>
      <c r="G22" s="21">
        <v>0</v>
      </c>
      <c r="H22" s="21">
        <v>14664800</v>
      </c>
      <c r="I22" s="21">
        <v>2823182.05</v>
      </c>
      <c r="J22" s="21">
        <v>2823182.05</v>
      </c>
      <c r="K22" s="21">
        <v>0</v>
      </c>
      <c r="L22" s="21">
        <v>0</v>
      </c>
      <c r="M22" s="21">
        <v>2823182.05</v>
      </c>
    </row>
    <row r="23" spans="1:13" ht="33.75">
      <c r="A23" s="7" t="s">
        <v>55</v>
      </c>
      <c r="B23" s="8" t="s">
        <v>25</v>
      </c>
      <c r="C23" s="9" t="s">
        <v>56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2.5">
      <c r="A24" s="7" t="s">
        <v>57</v>
      </c>
      <c r="B24" s="8" t="s">
        <v>30</v>
      </c>
      <c r="C24" s="9" t="s">
        <v>58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2.5">
      <c r="A25" s="7" t="s">
        <v>57</v>
      </c>
      <c r="B25" s="8" t="s">
        <v>43</v>
      </c>
      <c r="C25" s="9" t="s">
        <v>59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8" ht="14.25">
      <c r="A27" s="376" t="s">
        <v>60</v>
      </c>
      <c r="B27" s="377"/>
      <c r="C27" s="373"/>
      <c r="D27" s="1"/>
      <c r="E27" s="372" t="s">
        <v>61</v>
      </c>
      <c r="F27" s="373"/>
      <c r="G27" s="373"/>
      <c r="H27" s="373"/>
    </row>
    <row r="28" spans="1:8" ht="12.75">
      <c r="A28" s="369"/>
      <c r="B28" s="368" t="s">
        <v>62</v>
      </c>
      <c r="C28" s="369"/>
      <c r="D28" s="1"/>
      <c r="E28" s="368" t="s">
        <v>63</v>
      </c>
      <c r="F28" s="369"/>
      <c r="G28" s="369"/>
      <c r="H28" s="369"/>
    </row>
    <row r="29" spans="1:8" ht="14.25">
      <c r="A29" s="1" t="s">
        <v>64</v>
      </c>
      <c r="B29" s="377"/>
      <c r="C29" s="373"/>
      <c r="D29" s="1"/>
      <c r="E29" s="377"/>
      <c r="F29" s="373"/>
      <c r="G29" s="373"/>
      <c r="H29" s="373"/>
    </row>
    <row r="30" spans="1:8" ht="12.75">
      <c r="A30" s="13" t="s">
        <v>65</v>
      </c>
      <c r="B30" s="368" t="s">
        <v>62</v>
      </c>
      <c r="C30" s="369"/>
      <c r="D30" s="1"/>
      <c r="E30" s="368" t="s">
        <v>63</v>
      </c>
      <c r="F30" s="369"/>
      <c r="G30" s="369"/>
      <c r="H30" s="369"/>
    </row>
    <row r="31" spans="1:8" ht="14.25">
      <c r="A31" s="376" t="s">
        <v>66</v>
      </c>
      <c r="B31" s="377"/>
      <c r="C31" s="373"/>
      <c r="D31" s="1"/>
      <c r="E31" s="372" t="s">
        <v>67</v>
      </c>
      <c r="F31" s="373"/>
      <c r="G31" s="373"/>
      <c r="H31" s="373"/>
    </row>
    <row r="32" spans="1:8" ht="12.75">
      <c r="A32" s="369"/>
      <c r="B32" s="368" t="s">
        <v>62</v>
      </c>
      <c r="C32" s="369"/>
      <c r="D32" s="1"/>
      <c r="E32" s="368" t="s">
        <v>63</v>
      </c>
      <c r="F32" s="369"/>
      <c r="G32" s="369"/>
      <c r="H32" s="369"/>
    </row>
    <row r="33" spans="1:8" ht="12.75">
      <c r="A33" s="378" t="s">
        <v>68</v>
      </c>
      <c r="B33" s="369"/>
      <c r="C33" s="369"/>
      <c r="D33" s="369"/>
      <c r="E33" s="369"/>
      <c r="F33" s="369"/>
      <c r="G33" s="369"/>
      <c r="H33" s="1"/>
    </row>
  </sheetData>
  <sheetProtection/>
  <mergeCells count="23">
    <mergeCell ref="A33:G33"/>
    <mergeCell ref="B29:C29"/>
    <mergeCell ref="E29:H29"/>
    <mergeCell ref="B30:C30"/>
    <mergeCell ref="E30:H30"/>
    <mergeCell ref="A31:A32"/>
    <mergeCell ref="B31:C31"/>
    <mergeCell ref="A1:M1"/>
    <mergeCell ref="D2:H2"/>
    <mergeCell ref="I2:M2"/>
    <mergeCell ref="I3:M3"/>
    <mergeCell ref="A27:A28"/>
    <mergeCell ref="B27:C27"/>
    <mergeCell ref="E27:H27"/>
    <mergeCell ref="B3:B4"/>
    <mergeCell ref="C3:C4"/>
    <mergeCell ref="D3:H3"/>
    <mergeCell ref="B28:C28"/>
    <mergeCell ref="E28:H28"/>
    <mergeCell ref="A3:A4"/>
    <mergeCell ref="E31:H31"/>
    <mergeCell ref="B32:C32"/>
    <mergeCell ref="E32:H32"/>
  </mergeCells>
  <printOptions/>
  <pageMargins left="0.5905511811023623" right="0.31496062992125984" top="0.9055118110236221" bottom="0.31496062992125984" header="0.3937007874015748" footer="0.3937007874015748"/>
  <pageSetup fitToHeight="0" horizontalDpi="300" verticalDpi="300" orientation="landscape" paperSize="8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00390625" style="0" customWidth="1"/>
    <col min="3" max="4" width="30.140625" style="0" customWidth="1"/>
    <col min="5" max="5" width="6.00390625" style="0" customWidth="1"/>
    <col min="6" max="6" width="17.57421875" style="0" customWidth="1"/>
    <col min="7" max="7" width="24.421875" style="0" customWidth="1"/>
    <col min="8" max="8" width="17.00390625" style="0" customWidth="1"/>
    <col min="9" max="9" width="20.00390625" style="0" customWidth="1"/>
    <col min="10" max="10" width="17.28125" style="0" customWidth="1"/>
    <col min="11" max="11" width="26.140625" style="0" customWidth="1"/>
    <col min="12" max="12" width="17.00390625" style="0" customWidth="1"/>
  </cols>
  <sheetData>
    <row r="1" spans="1:12" ht="13.5" customHeight="1">
      <c r="A1" s="1"/>
      <c r="B1" s="383" t="s">
        <v>69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2.75">
      <c r="A2" s="1"/>
      <c r="B2" s="14"/>
      <c r="C2" s="14"/>
      <c r="D2" s="14"/>
      <c r="E2" s="12"/>
      <c r="F2" s="3"/>
      <c r="G2" s="3"/>
      <c r="H2" s="3"/>
      <c r="I2" s="3"/>
      <c r="J2" s="3"/>
      <c r="K2" s="3"/>
      <c r="L2" s="12"/>
    </row>
    <row r="3" spans="1:12" ht="16.5" customHeight="1">
      <c r="A3" s="1"/>
      <c r="B3" s="384" t="s">
        <v>178</v>
      </c>
      <c r="C3" s="385"/>
      <c r="D3" s="386"/>
      <c r="E3" s="384" t="s">
        <v>70</v>
      </c>
      <c r="F3" s="390" t="s">
        <v>71</v>
      </c>
      <c r="G3" s="380"/>
      <c r="H3" s="380"/>
      <c r="I3" s="380"/>
      <c r="J3" s="380"/>
      <c r="K3" s="381"/>
      <c r="L3" s="384" t="s">
        <v>72</v>
      </c>
    </row>
    <row r="4" spans="1:12" ht="78" customHeight="1">
      <c r="A4" s="1"/>
      <c r="B4" s="387"/>
      <c r="C4" s="373"/>
      <c r="D4" s="388"/>
      <c r="E4" s="389"/>
      <c r="F4" s="15" t="s">
        <v>73</v>
      </c>
      <c r="G4" s="15" t="s">
        <v>74</v>
      </c>
      <c r="H4" s="15" t="s">
        <v>75</v>
      </c>
      <c r="I4" s="15" t="s">
        <v>76</v>
      </c>
      <c r="J4" s="15" t="s">
        <v>77</v>
      </c>
      <c r="K4" s="15" t="s">
        <v>78</v>
      </c>
      <c r="L4" s="389"/>
    </row>
    <row r="5" spans="1:12" ht="14.25">
      <c r="A5" s="1"/>
      <c r="B5" s="379" t="s">
        <v>187</v>
      </c>
      <c r="C5" s="380"/>
      <c r="D5" s="381"/>
      <c r="E5" s="2" t="s">
        <v>188</v>
      </c>
      <c r="F5" s="2" t="s">
        <v>189</v>
      </c>
      <c r="G5" s="2" t="s">
        <v>190</v>
      </c>
      <c r="H5" s="2" t="s">
        <v>79</v>
      </c>
      <c r="I5" s="2" t="s">
        <v>191</v>
      </c>
      <c r="J5" s="2" t="s">
        <v>192</v>
      </c>
      <c r="K5" s="2" t="s">
        <v>80</v>
      </c>
      <c r="L5" s="2" t="s">
        <v>81</v>
      </c>
    </row>
    <row r="6" spans="1:12" ht="14.25">
      <c r="A6" s="394" t="s">
        <v>82</v>
      </c>
      <c r="B6" s="391" t="s">
        <v>83</v>
      </c>
      <c r="C6" s="392"/>
      <c r="D6" s="381"/>
      <c r="E6" s="17" t="s">
        <v>96</v>
      </c>
      <c r="F6" s="10">
        <v>0</v>
      </c>
      <c r="G6" s="10">
        <v>0</v>
      </c>
      <c r="H6" s="10">
        <v>0</v>
      </c>
      <c r="I6" s="10">
        <v>0</v>
      </c>
      <c r="J6" s="10">
        <v>2617325</v>
      </c>
      <c r="K6" s="10">
        <v>0</v>
      </c>
      <c r="L6" s="18">
        <v>2617325</v>
      </c>
    </row>
    <row r="7" spans="1:12" ht="33" customHeight="1">
      <c r="A7" s="394"/>
      <c r="B7" s="393" t="s">
        <v>84</v>
      </c>
      <c r="C7" s="392"/>
      <c r="D7" s="381"/>
      <c r="E7" s="17" t="s">
        <v>97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8">
        <v>0</v>
      </c>
    </row>
    <row r="8" spans="1:12" ht="14.25">
      <c r="A8" s="394"/>
      <c r="B8" s="16"/>
      <c r="C8" s="382" t="s">
        <v>90</v>
      </c>
      <c r="D8" s="381"/>
      <c r="E8" s="17" t="s">
        <v>98</v>
      </c>
      <c r="F8" s="9" t="s">
        <v>200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8">
        <v>0</v>
      </c>
    </row>
    <row r="9" spans="1:12" ht="14.25">
      <c r="A9" s="394"/>
      <c r="B9" s="16"/>
      <c r="C9" s="382" t="s">
        <v>372</v>
      </c>
      <c r="D9" s="381"/>
      <c r="E9" s="17" t="s">
        <v>99</v>
      </c>
      <c r="F9" s="9" t="s">
        <v>200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8">
        <v>0</v>
      </c>
    </row>
    <row r="10" spans="1:12" ht="14.25">
      <c r="A10" s="394"/>
      <c r="B10" s="16"/>
      <c r="C10" s="382" t="s">
        <v>14</v>
      </c>
      <c r="D10" s="381"/>
      <c r="E10" s="17" t="s">
        <v>100</v>
      </c>
      <c r="F10" s="9" t="s">
        <v>200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8">
        <v>0</v>
      </c>
    </row>
    <row r="11" spans="1:12" ht="14.25">
      <c r="A11" s="394"/>
      <c r="B11" s="16"/>
      <c r="C11" s="382" t="s">
        <v>356</v>
      </c>
      <c r="D11" s="381"/>
      <c r="E11" s="17" t="s">
        <v>101</v>
      </c>
      <c r="F11" s="9" t="s">
        <v>200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8">
        <v>0</v>
      </c>
    </row>
    <row r="12" spans="1:12" ht="14.25">
      <c r="A12" s="394"/>
      <c r="B12" s="16"/>
      <c r="C12" s="382" t="s">
        <v>91</v>
      </c>
      <c r="D12" s="381"/>
      <c r="E12" s="17" t="s">
        <v>102</v>
      </c>
      <c r="F12" s="9" t="s">
        <v>200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8">
        <v>0</v>
      </c>
    </row>
    <row r="13" spans="1:12" ht="21.75" customHeight="1">
      <c r="A13" s="394"/>
      <c r="B13" s="16"/>
      <c r="C13" s="382" t="s">
        <v>92</v>
      </c>
      <c r="D13" s="381"/>
      <c r="E13" s="17" t="s">
        <v>103</v>
      </c>
      <c r="F13" s="9" t="s">
        <v>200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8">
        <v>0</v>
      </c>
    </row>
    <row r="14" spans="1:12" ht="21.75" customHeight="1">
      <c r="A14" s="394"/>
      <c r="B14" s="16"/>
      <c r="C14" s="382" t="s">
        <v>93</v>
      </c>
      <c r="D14" s="381"/>
      <c r="E14" s="17" t="s">
        <v>104</v>
      </c>
      <c r="F14" s="9" t="s">
        <v>200</v>
      </c>
      <c r="G14" s="10">
        <v>0</v>
      </c>
      <c r="H14" s="10">
        <v>0</v>
      </c>
      <c r="I14" s="10">
        <v>0</v>
      </c>
      <c r="J14" s="10">
        <v>0</v>
      </c>
      <c r="K14" s="9" t="s">
        <v>200</v>
      </c>
      <c r="L14" s="18">
        <v>0</v>
      </c>
    </row>
    <row r="15" spans="1:12" ht="14.25">
      <c r="A15" s="394"/>
      <c r="B15" s="16"/>
      <c r="C15" s="382" t="s">
        <v>94</v>
      </c>
      <c r="D15" s="381"/>
      <c r="E15" s="17" t="s">
        <v>105</v>
      </c>
      <c r="F15" s="9" t="s">
        <v>200</v>
      </c>
      <c r="G15" s="10">
        <v>0</v>
      </c>
      <c r="H15" s="10">
        <v>0</v>
      </c>
      <c r="I15" s="10">
        <v>0</v>
      </c>
      <c r="J15" s="10">
        <v>0</v>
      </c>
      <c r="K15" s="9" t="s">
        <v>200</v>
      </c>
      <c r="L15" s="18">
        <v>0</v>
      </c>
    </row>
    <row r="16" spans="1:12" ht="21.75" customHeight="1">
      <c r="A16" s="394"/>
      <c r="B16" s="16"/>
      <c r="C16" s="382" t="s">
        <v>95</v>
      </c>
      <c r="D16" s="381"/>
      <c r="E16" s="17" t="s">
        <v>106</v>
      </c>
      <c r="F16" s="9" t="s">
        <v>200</v>
      </c>
      <c r="G16" s="10">
        <v>0</v>
      </c>
      <c r="H16" s="10">
        <v>0</v>
      </c>
      <c r="I16" s="10">
        <v>0</v>
      </c>
      <c r="J16" s="10">
        <v>0</v>
      </c>
      <c r="K16" s="9" t="s">
        <v>200</v>
      </c>
      <c r="L16" s="18">
        <v>0</v>
      </c>
    </row>
    <row r="17" spans="1:12" ht="44.25" customHeight="1">
      <c r="A17" s="394"/>
      <c r="B17" s="393" t="s">
        <v>85</v>
      </c>
      <c r="C17" s="392"/>
      <c r="D17" s="381"/>
      <c r="E17" s="17" t="s">
        <v>107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8">
        <v>0</v>
      </c>
    </row>
    <row r="18" spans="1:12" ht="14.25">
      <c r="A18" s="394"/>
      <c r="B18" s="16"/>
      <c r="C18" s="382" t="s">
        <v>90</v>
      </c>
      <c r="D18" s="381"/>
      <c r="E18" s="17" t="s">
        <v>108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8">
        <v>0</v>
      </c>
    </row>
    <row r="19" spans="1:12" ht="14.25">
      <c r="A19" s="394"/>
      <c r="B19" s="16"/>
      <c r="C19" s="382" t="s">
        <v>372</v>
      </c>
      <c r="D19" s="381"/>
      <c r="E19" s="17" t="s">
        <v>109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8">
        <v>0</v>
      </c>
    </row>
    <row r="20" spans="1:12" ht="14.25">
      <c r="A20" s="394"/>
      <c r="B20" s="16"/>
      <c r="C20" s="382" t="s">
        <v>14</v>
      </c>
      <c r="D20" s="381"/>
      <c r="E20" s="17" t="s">
        <v>110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8">
        <v>0</v>
      </c>
    </row>
    <row r="21" spans="1:12" ht="14.25">
      <c r="A21" s="394"/>
      <c r="B21" s="16"/>
      <c r="C21" s="382" t="s">
        <v>356</v>
      </c>
      <c r="D21" s="381"/>
      <c r="E21" s="17" t="s">
        <v>111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8">
        <v>0</v>
      </c>
    </row>
    <row r="22" spans="1:12" ht="14.25">
      <c r="A22" s="394"/>
      <c r="B22" s="16"/>
      <c r="C22" s="382" t="s">
        <v>91</v>
      </c>
      <c r="D22" s="381"/>
      <c r="E22" s="17" t="s">
        <v>112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8">
        <v>0</v>
      </c>
    </row>
    <row r="23" spans="1:12" ht="21.75" customHeight="1">
      <c r="A23" s="394"/>
      <c r="B23" s="16"/>
      <c r="C23" s="382" t="s">
        <v>92</v>
      </c>
      <c r="D23" s="381"/>
      <c r="E23" s="17" t="s">
        <v>113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8">
        <v>0</v>
      </c>
    </row>
    <row r="24" spans="1:12" ht="21.75" customHeight="1">
      <c r="A24" s="394"/>
      <c r="B24" s="16"/>
      <c r="C24" s="382" t="s">
        <v>93</v>
      </c>
      <c r="D24" s="381"/>
      <c r="E24" s="17" t="s">
        <v>114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9" t="s">
        <v>200</v>
      </c>
      <c r="L24" s="18">
        <v>0</v>
      </c>
    </row>
    <row r="25" spans="1:12" ht="14.25">
      <c r="A25" s="394"/>
      <c r="B25" s="16"/>
      <c r="C25" s="382" t="s">
        <v>94</v>
      </c>
      <c r="D25" s="381"/>
      <c r="E25" s="17" t="s">
        <v>115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9" t="s">
        <v>200</v>
      </c>
      <c r="L25" s="18">
        <v>0</v>
      </c>
    </row>
    <row r="26" spans="1:12" ht="21.75" customHeight="1">
      <c r="A26" s="394"/>
      <c r="B26" s="16"/>
      <c r="C26" s="382" t="s">
        <v>95</v>
      </c>
      <c r="D26" s="381"/>
      <c r="E26" s="17" t="s">
        <v>116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9" t="s">
        <v>200</v>
      </c>
      <c r="L26" s="18">
        <v>0</v>
      </c>
    </row>
    <row r="27" spans="1:12" ht="21.75" customHeight="1">
      <c r="A27" s="394"/>
      <c r="B27" s="393" t="s">
        <v>86</v>
      </c>
      <c r="C27" s="392"/>
      <c r="D27" s="381"/>
      <c r="E27" s="17" t="s">
        <v>117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8">
        <v>0</v>
      </c>
    </row>
    <row r="28" spans="1:12" ht="14.25">
      <c r="A28" s="394"/>
      <c r="B28" s="16"/>
      <c r="C28" s="382" t="s">
        <v>90</v>
      </c>
      <c r="D28" s="381"/>
      <c r="E28" s="17" t="s">
        <v>118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8">
        <v>0</v>
      </c>
    </row>
    <row r="29" spans="1:12" ht="14.25">
      <c r="A29" s="394"/>
      <c r="B29" s="16"/>
      <c r="C29" s="382" t="s">
        <v>372</v>
      </c>
      <c r="D29" s="381"/>
      <c r="E29" s="17" t="s">
        <v>119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8">
        <v>0</v>
      </c>
    </row>
    <row r="30" spans="1:12" ht="14.25">
      <c r="A30" s="394"/>
      <c r="B30" s="16"/>
      <c r="C30" s="382" t="s">
        <v>14</v>
      </c>
      <c r="D30" s="381"/>
      <c r="E30" s="17" t="s">
        <v>120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8">
        <v>0</v>
      </c>
    </row>
    <row r="31" spans="1:12" ht="14.25">
      <c r="A31" s="394"/>
      <c r="B31" s="16"/>
      <c r="C31" s="382" t="s">
        <v>356</v>
      </c>
      <c r="D31" s="381"/>
      <c r="E31" s="17" t="s">
        <v>121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8">
        <v>0</v>
      </c>
    </row>
    <row r="32" spans="1:12" ht="14.25">
      <c r="A32" s="394"/>
      <c r="B32" s="16"/>
      <c r="C32" s="382" t="s">
        <v>91</v>
      </c>
      <c r="D32" s="381"/>
      <c r="E32" s="17" t="s">
        <v>122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8">
        <v>0</v>
      </c>
    </row>
    <row r="33" spans="1:12" ht="21.75" customHeight="1">
      <c r="A33" s="394"/>
      <c r="B33" s="16"/>
      <c r="C33" s="382" t="s">
        <v>92</v>
      </c>
      <c r="D33" s="381"/>
      <c r="E33" s="17" t="s">
        <v>123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8">
        <v>0</v>
      </c>
    </row>
    <row r="34" spans="1:12" ht="21.75" customHeight="1">
      <c r="A34" s="394"/>
      <c r="B34" s="16"/>
      <c r="C34" s="382" t="s">
        <v>93</v>
      </c>
      <c r="D34" s="381"/>
      <c r="E34" s="17" t="s">
        <v>124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9" t="s">
        <v>200</v>
      </c>
      <c r="L34" s="18">
        <v>0</v>
      </c>
    </row>
    <row r="35" spans="1:12" ht="14.25">
      <c r="A35" s="394"/>
      <c r="B35" s="16"/>
      <c r="C35" s="382" t="s">
        <v>94</v>
      </c>
      <c r="D35" s="381"/>
      <c r="E35" s="17" t="s">
        <v>125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9" t="s">
        <v>200</v>
      </c>
      <c r="L35" s="18">
        <v>0</v>
      </c>
    </row>
    <row r="36" spans="1:12" ht="21.75" customHeight="1">
      <c r="A36" s="394"/>
      <c r="B36" s="16"/>
      <c r="C36" s="382" t="s">
        <v>95</v>
      </c>
      <c r="D36" s="381"/>
      <c r="E36" s="17" t="s">
        <v>126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9" t="s">
        <v>200</v>
      </c>
      <c r="L36" s="18">
        <v>0</v>
      </c>
    </row>
    <row r="37" spans="1:12" ht="21.75" customHeight="1">
      <c r="A37" s="394"/>
      <c r="B37" s="393" t="s">
        <v>87</v>
      </c>
      <c r="C37" s="392"/>
      <c r="D37" s="381"/>
      <c r="E37" s="17" t="s">
        <v>127</v>
      </c>
      <c r="F37" s="10">
        <v>0</v>
      </c>
      <c r="G37" s="10">
        <v>0</v>
      </c>
      <c r="H37" s="10">
        <v>0</v>
      </c>
      <c r="I37" s="10">
        <v>0</v>
      </c>
      <c r="J37" s="10">
        <v>2617325</v>
      </c>
      <c r="K37" s="10">
        <v>0</v>
      </c>
      <c r="L37" s="18">
        <v>2617325</v>
      </c>
    </row>
    <row r="38" spans="1:12" ht="14.25">
      <c r="A38" s="394"/>
      <c r="B38" s="16"/>
      <c r="C38" s="382" t="s">
        <v>90</v>
      </c>
      <c r="D38" s="381"/>
      <c r="E38" s="17" t="s">
        <v>128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8">
        <v>0</v>
      </c>
    </row>
    <row r="39" spans="1:12" ht="14.25">
      <c r="A39" s="394"/>
      <c r="B39" s="16"/>
      <c r="C39" s="382" t="s">
        <v>372</v>
      </c>
      <c r="D39" s="381"/>
      <c r="E39" s="17" t="s">
        <v>129</v>
      </c>
      <c r="F39" s="10">
        <v>0</v>
      </c>
      <c r="G39" s="10">
        <v>0</v>
      </c>
      <c r="H39" s="10">
        <v>0</v>
      </c>
      <c r="I39" s="10">
        <v>0</v>
      </c>
      <c r="J39" s="10">
        <v>6325</v>
      </c>
      <c r="K39" s="10">
        <v>0</v>
      </c>
      <c r="L39" s="18">
        <v>6325</v>
      </c>
    </row>
    <row r="40" spans="1:12" ht="14.25">
      <c r="A40" s="394"/>
      <c r="B40" s="16"/>
      <c r="C40" s="382" t="s">
        <v>14</v>
      </c>
      <c r="D40" s="381"/>
      <c r="E40" s="17" t="s">
        <v>130</v>
      </c>
      <c r="F40" s="10">
        <v>0</v>
      </c>
      <c r="G40" s="10">
        <v>0</v>
      </c>
      <c r="H40" s="10">
        <v>0</v>
      </c>
      <c r="I40" s="10">
        <v>0</v>
      </c>
      <c r="J40" s="10">
        <v>2611000</v>
      </c>
      <c r="K40" s="10">
        <v>0</v>
      </c>
      <c r="L40" s="18">
        <v>2611000</v>
      </c>
    </row>
    <row r="41" spans="1:12" ht="14.25">
      <c r="A41" s="394"/>
      <c r="B41" s="16"/>
      <c r="C41" s="382" t="s">
        <v>356</v>
      </c>
      <c r="D41" s="381"/>
      <c r="E41" s="17" t="s">
        <v>131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8">
        <v>0</v>
      </c>
    </row>
    <row r="42" spans="1:12" ht="14.25">
      <c r="A42" s="394"/>
      <c r="B42" s="16"/>
      <c r="C42" s="382" t="s">
        <v>91</v>
      </c>
      <c r="D42" s="381"/>
      <c r="E42" s="17" t="s">
        <v>132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8">
        <v>0</v>
      </c>
    </row>
    <row r="43" spans="1:12" ht="21.75" customHeight="1">
      <c r="A43" s="394"/>
      <c r="B43" s="16"/>
      <c r="C43" s="382" t="s">
        <v>92</v>
      </c>
      <c r="D43" s="381"/>
      <c r="E43" s="17" t="s">
        <v>133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8">
        <v>0</v>
      </c>
    </row>
    <row r="44" spans="1:12" ht="21.75" customHeight="1">
      <c r="A44" s="394"/>
      <c r="B44" s="16"/>
      <c r="C44" s="382" t="s">
        <v>93</v>
      </c>
      <c r="D44" s="381"/>
      <c r="E44" s="17" t="s">
        <v>134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9" t="s">
        <v>200</v>
      </c>
      <c r="L44" s="18">
        <v>0</v>
      </c>
    </row>
    <row r="45" spans="1:12" ht="14.25">
      <c r="A45" s="394"/>
      <c r="B45" s="16"/>
      <c r="C45" s="382" t="s">
        <v>94</v>
      </c>
      <c r="D45" s="381"/>
      <c r="E45" s="17" t="s">
        <v>135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9" t="s">
        <v>200</v>
      </c>
      <c r="L45" s="18">
        <v>0</v>
      </c>
    </row>
    <row r="46" spans="1:12" ht="21.75" customHeight="1">
      <c r="A46" s="394"/>
      <c r="B46" s="16"/>
      <c r="C46" s="382" t="s">
        <v>95</v>
      </c>
      <c r="D46" s="381"/>
      <c r="E46" s="17" t="s">
        <v>136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9" t="s">
        <v>200</v>
      </c>
      <c r="L46" s="18">
        <v>0</v>
      </c>
    </row>
    <row r="47" spans="1:12" ht="33" customHeight="1">
      <c r="A47" s="394"/>
      <c r="B47" s="393" t="s">
        <v>88</v>
      </c>
      <c r="C47" s="392"/>
      <c r="D47" s="381"/>
      <c r="E47" s="17" t="s">
        <v>137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8">
        <v>0</v>
      </c>
    </row>
    <row r="48" spans="1:12" ht="14.25">
      <c r="A48" s="394"/>
      <c r="B48" s="16"/>
      <c r="C48" s="382" t="s">
        <v>90</v>
      </c>
      <c r="D48" s="381"/>
      <c r="E48" s="17" t="s">
        <v>138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8">
        <v>0</v>
      </c>
    </row>
    <row r="49" spans="1:12" ht="14.25">
      <c r="A49" s="394"/>
      <c r="B49" s="16"/>
      <c r="C49" s="382" t="s">
        <v>372</v>
      </c>
      <c r="D49" s="381"/>
      <c r="E49" s="17" t="s">
        <v>139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8">
        <v>0</v>
      </c>
    </row>
    <row r="50" spans="1:12" ht="14.25">
      <c r="A50" s="394"/>
      <c r="B50" s="16"/>
      <c r="C50" s="382" t="s">
        <v>14</v>
      </c>
      <c r="D50" s="381"/>
      <c r="E50" s="17" t="s">
        <v>140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8">
        <v>0</v>
      </c>
    </row>
    <row r="51" spans="1:12" ht="14.25">
      <c r="A51" s="394"/>
      <c r="B51" s="16"/>
      <c r="C51" s="382" t="s">
        <v>356</v>
      </c>
      <c r="D51" s="381"/>
      <c r="E51" s="17" t="s">
        <v>141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8">
        <v>0</v>
      </c>
    </row>
    <row r="52" spans="1:12" ht="14.25">
      <c r="A52" s="394"/>
      <c r="B52" s="16"/>
      <c r="C52" s="382" t="s">
        <v>91</v>
      </c>
      <c r="D52" s="381"/>
      <c r="E52" s="17" t="s">
        <v>142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8">
        <v>0</v>
      </c>
    </row>
    <row r="53" spans="1:12" ht="21.75" customHeight="1">
      <c r="A53" s="394"/>
      <c r="B53" s="16"/>
      <c r="C53" s="382" t="s">
        <v>92</v>
      </c>
      <c r="D53" s="381"/>
      <c r="E53" s="17" t="s">
        <v>143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8">
        <v>0</v>
      </c>
    </row>
    <row r="54" spans="1:12" ht="21.75" customHeight="1">
      <c r="A54" s="394"/>
      <c r="B54" s="16"/>
      <c r="C54" s="382" t="s">
        <v>93</v>
      </c>
      <c r="D54" s="381"/>
      <c r="E54" s="17" t="s">
        <v>144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9" t="s">
        <v>200</v>
      </c>
      <c r="L54" s="18">
        <v>0</v>
      </c>
    </row>
    <row r="55" spans="1:12" ht="14.25">
      <c r="A55" s="394"/>
      <c r="B55" s="16"/>
      <c r="C55" s="382" t="s">
        <v>94</v>
      </c>
      <c r="D55" s="381"/>
      <c r="E55" s="17" t="s">
        <v>145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9" t="s">
        <v>200</v>
      </c>
      <c r="L55" s="18">
        <v>0</v>
      </c>
    </row>
    <row r="56" spans="1:12" ht="21.75" customHeight="1">
      <c r="A56" s="394"/>
      <c r="B56" s="16"/>
      <c r="C56" s="382" t="s">
        <v>95</v>
      </c>
      <c r="D56" s="381"/>
      <c r="E56" s="17" t="s">
        <v>146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9" t="s">
        <v>200</v>
      </c>
      <c r="L56" s="18">
        <v>0</v>
      </c>
    </row>
    <row r="57" spans="1:12" ht="44.25" customHeight="1">
      <c r="A57" s="394"/>
      <c r="B57" s="393" t="s">
        <v>89</v>
      </c>
      <c r="C57" s="392"/>
      <c r="D57" s="381"/>
      <c r="E57" s="17" t="s">
        <v>147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9" t="s">
        <v>200</v>
      </c>
      <c r="L57" s="18">
        <v>0</v>
      </c>
    </row>
    <row r="58" spans="1:12" ht="14.25">
      <c r="A58" s="394"/>
      <c r="B58" s="16"/>
      <c r="C58" s="382" t="s">
        <v>90</v>
      </c>
      <c r="D58" s="381"/>
      <c r="E58" s="17" t="s">
        <v>148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9" t="s">
        <v>200</v>
      </c>
      <c r="L58" s="18">
        <v>0</v>
      </c>
    </row>
    <row r="59" spans="1:12" ht="14.25">
      <c r="A59" s="394"/>
      <c r="B59" s="16"/>
      <c r="C59" s="382" t="s">
        <v>372</v>
      </c>
      <c r="D59" s="381"/>
      <c r="E59" s="17" t="s">
        <v>149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9" t="s">
        <v>200</v>
      </c>
      <c r="L59" s="18">
        <v>0</v>
      </c>
    </row>
    <row r="60" spans="1:12" ht="14.25">
      <c r="A60" s="394"/>
      <c r="B60" s="16"/>
      <c r="C60" s="382" t="s">
        <v>14</v>
      </c>
      <c r="D60" s="381"/>
      <c r="E60" s="17" t="s">
        <v>150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9" t="s">
        <v>200</v>
      </c>
      <c r="L60" s="18">
        <v>0</v>
      </c>
    </row>
    <row r="61" spans="1:12" ht="14.25">
      <c r="A61" s="394"/>
      <c r="B61" s="16"/>
      <c r="C61" s="382" t="s">
        <v>356</v>
      </c>
      <c r="D61" s="381"/>
      <c r="E61" s="17" t="s">
        <v>151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9" t="s">
        <v>200</v>
      </c>
      <c r="L61" s="18">
        <v>0</v>
      </c>
    </row>
    <row r="62" spans="1:12" ht="14.25">
      <c r="A62" s="394"/>
      <c r="B62" s="16"/>
      <c r="C62" s="382" t="s">
        <v>91</v>
      </c>
      <c r="D62" s="381"/>
      <c r="E62" s="17" t="s">
        <v>152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9" t="s">
        <v>200</v>
      </c>
      <c r="L62" s="18">
        <v>0</v>
      </c>
    </row>
    <row r="63" spans="1:12" ht="21.75" customHeight="1">
      <c r="A63" s="394"/>
      <c r="B63" s="16"/>
      <c r="C63" s="382" t="s">
        <v>92</v>
      </c>
      <c r="D63" s="381"/>
      <c r="E63" s="17" t="s">
        <v>153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9" t="s">
        <v>200</v>
      </c>
      <c r="L63" s="18">
        <v>0</v>
      </c>
    </row>
    <row r="64" spans="1:12" ht="21.75" customHeight="1">
      <c r="A64" s="394"/>
      <c r="B64" s="16"/>
      <c r="C64" s="382" t="s">
        <v>93</v>
      </c>
      <c r="D64" s="381"/>
      <c r="E64" s="17" t="s">
        <v>154</v>
      </c>
      <c r="F64" s="9" t="s">
        <v>200</v>
      </c>
      <c r="G64" s="9" t="s">
        <v>200</v>
      </c>
      <c r="H64" s="9" t="s">
        <v>200</v>
      </c>
      <c r="I64" s="9" t="s">
        <v>200</v>
      </c>
      <c r="J64" s="9" t="s">
        <v>200</v>
      </c>
      <c r="K64" s="9" t="s">
        <v>200</v>
      </c>
      <c r="L64" s="19" t="s">
        <v>200</v>
      </c>
    </row>
    <row r="65" spans="1:12" ht="14.25">
      <c r="A65" s="394"/>
      <c r="B65" s="16"/>
      <c r="C65" s="382" t="s">
        <v>94</v>
      </c>
      <c r="D65" s="381"/>
      <c r="E65" s="17" t="s">
        <v>155</v>
      </c>
      <c r="F65" s="9" t="s">
        <v>200</v>
      </c>
      <c r="G65" s="9" t="s">
        <v>200</v>
      </c>
      <c r="H65" s="9" t="s">
        <v>200</v>
      </c>
      <c r="I65" s="9" t="s">
        <v>200</v>
      </c>
      <c r="J65" s="9" t="s">
        <v>200</v>
      </c>
      <c r="K65" s="9" t="s">
        <v>200</v>
      </c>
      <c r="L65" s="19" t="s">
        <v>200</v>
      </c>
    </row>
    <row r="66" spans="1:12" ht="21.75" customHeight="1">
      <c r="A66" s="394"/>
      <c r="B66" s="16"/>
      <c r="C66" s="382" t="s">
        <v>95</v>
      </c>
      <c r="D66" s="381"/>
      <c r="E66" s="17" t="s">
        <v>156</v>
      </c>
      <c r="F66" s="9" t="s">
        <v>200</v>
      </c>
      <c r="G66" s="9" t="s">
        <v>200</v>
      </c>
      <c r="H66" s="9" t="s">
        <v>200</v>
      </c>
      <c r="I66" s="9" t="s">
        <v>200</v>
      </c>
      <c r="J66" s="9" t="s">
        <v>200</v>
      </c>
      <c r="K66" s="9" t="s">
        <v>200</v>
      </c>
      <c r="L66" s="19" t="s">
        <v>200</v>
      </c>
    </row>
    <row r="67" spans="2:12" ht="12.75">
      <c r="B67" s="1"/>
      <c r="C67" s="378"/>
      <c r="D67" s="369"/>
      <c r="E67" s="11"/>
      <c r="F67" s="11"/>
      <c r="G67" s="11"/>
      <c r="H67" s="11"/>
      <c r="I67" s="11"/>
      <c r="J67" s="11"/>
      <c r="K67" s="11"/>
      <c r="L67" s="11"/>
    </row>
  </sheetData>
  <sheetProtection/>
  <mergeCells count="69">
    <mergeCell ref="C66:D66"/>
    <mergeCell ref="A6:A66"/>
    <mergeCell ref="C67:D67"/>
    <mergeCell ref="C60:D60"/>
    <mergeCell ref="C61:D61"/>
    <mergeCell ref="C62:D62"/>
    <mergeCell ref="C63:D63"/>
    <mergeCell ref="C64:D64"/>
    <mergeCell ref="C65:D65"/>
    <mergeCell ref="C54:D54"/>
    <mergeCell ref="C59:D59"/>
    <mergeCell ref="C48:D48"/>
    <mergeCell ref="C49:D49"/>
    <mergeCell ref="C50:D50"/>
    <mergeCell ref="C51:D51"/>
    <mergeCell ref="C52:D52"/>
    <mergeCell ref="B47:D47"/>
    <mergeCell ref="C55:D55"/>
    <mergeCell ref="C56:D56"/>
    <mergeCell ref="B57:D57"/>
    <mergeCell ref="C53:D53"/>
    <mergeCell ref="C58:D58"/>
    <mergeCell ref="B37:D37"/>
    <mergeCell ref="C42:D42"/>
    <mergeCell ref="C43:D43"/>
    <mergeCell ref="C44:D44"/>
    <mergeCell ref="C45:D45"/>
    <mergeCell ref="C38:D38"/>
    <mergeCell ref="C39:D39"/>
    <mergeCell ref="C40:D40"/>
    <mergeCell ref="C41:D41"/>
    <mergeCell ref="C26:D26"/>
    <mergeCell ref="B27:D27"/>
    <mergeCell ref="C28:D28"/>
    <mergeCell ref="C29:D29"/>
    <mergeCell ref="C46:D46"/>
    <mergeCell ref="C32:D32"/>
    <mergeCell ref="C33:D33"/>
    <mergeCell ref="C34:D34"/>
    <mergeCell ref="C35:D35"/>
    <mergeCell ref="C36:D36"/>
    <mergeCell ref="C9:D9"/>
    <mergeCell ref="C10:D10"/>
    <mergeCell ref="C30:D30"/>
    <mergeCell ref="C31:D31"/>
    <mergeCell ref="C20:D20"/>
    <mergeCell ref="C21:D21"/>
    <mergeCell ref="C22:D22"/>
    <mergeCell ref="C23:D23"/>
    <mergeCell ref="C24:D24"/>
    <mergeCell ref="C25:D25"/>
    <mergeCell ref="B17:D17"/>
    <mergeCell ref="C14:D14"/>
    <mergeCell ref="C15:D15"/>
    <mergeCell ref="C16:D16"/>
    <mergeCell ref="C11:D11"/>
    <mergeCell ref="C19:D19"/>
    <mergeCell ref="C13:D13"/>
    <mergeCell ref="C18:D18"/>
    <mergeCell ref="B5:D5"/>
    <mergeCell ref="C12:D12"/>
    <mergeCell ref="B1:L1"/>
    <mergeCell ref="B3:D4"/>
    <mergeCell ref="E3:E4"/>
    <mergeCell ref="F3:K3"/>
    <mergeCell ref="L3:L4"/>
    <mergeCell ref="B6:D6"/>
    <mergeCell ref="B7:D7"/>
    <mergeCell ref="C8:D8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2015-04-17T10:53:57Z</cp:lastPrinted>
  <dcterms:created xsi:type="dcterms:W3CDTF">2015-04-10T13:18:43Z</dcterms:created>
  <dcterms:modified xsi:type="dcterms:W3CDTF">2015-05-27T08:04:00Z</dcterms:modified>
  <cp:category/>
  <cp:version/>
  <cp:contentType/>
  <cp:contentStatus/>
</cp:coreProperties>
</file>