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195" tabRatio="786" activeTab="0"/>
  </bookViews>
  <sheets>
    <sheet name="пром " sheetId="1" r:id="rId1"/>
    <sheet name="село" sheetId="2" r:id="rId2"/>
    <sheet name="инвестиции" sheetId="3" r:id="rId3"/>
    <sheet name="товарооборот" sheetId="4" r:id="rId4"/>
    <sheet name="услуги" sheetId="5" r:id="rId5"/>
    <sheet name="Население" sheetId="6" r:id="rId6"/>
  </sheets>
  <definedNames>
    <definedName name="_xlfn.IFERROR" hidden="1">#NAME?</definedName>
    <definedName name="_xlnm.Print_Titles" localSheetId="5">'Население'!$5:$6</definedName>
    <definedName name="_xlnm.Print_Titles" localSheetId="1">'село'!$6:$7</definedName>
    <definedName name="_xlnm.Print_Titles" localSheetId="3">'товарооборот'!$8:$9</definedName>
    <definedName name="_xlnm.Print_Titles" localSheetId="4">'услуги'!$6:$7</definedName>
    <definedName name="_xlnm.Print_Titles" localSheetId="0">'пром '!$5:$7</definedName>
  </definedNames>
  <calcPr fullCalcOnLoad="1"/>
</workbook>
</file>

<file path=xl/sharedStrings.xml><?xml version="1.0" encoding="utf-8"?>
<sst xmlns="http://schemas.openxmlformats.org/spreadsheetml/2006/main" count="761" uniqueCount="208">
  <si>
    <t>Форма 1</t>
  </si>
  <si>
    <t>по Чухломскому муниципальному району</t>
  </si>
  <si>
    <t>Показатели</t>
  </si>
  <si>
    <t>Единица</t>
  </si>
  <si>
    <t>2016 г.</t>
  </si>
  <si>
    <t>2017 г.</t>
  </si>
  <si>
    <t>2018 г.</t>
  </si>
  <si>
    <t>2019 г.</t>
  </si>
  <si>
    <t>2020 г.</t>
  </si>
  <si>
    <t>2021 г.</t>
  </si>
  <si>
    <t>отчет</t>
  </si>
  <si>
    <t>оценка</t>
  </si>
  <si>
    <t>прогноз</t>
  </si>
  <si>
    <t>1 вариант консервативный</t>
  </si>
  <si>
    <t>2 вариант базовый</t>
  </si>
  <si>
    <t>3 вариант целевой</t>
  </si>
  <si>
    <t xml:space="preserve">Отгружено товаров собственного производства, выполнено работ и услуг собственными силами (без НДС и акцизов).  Сельское хозяйство, охота и лесное хозяйство (раздел А) </t>
  </si>
  <si>
    <t xml:space="preserve">     в ценах соответствующих лет</t>
  </si>
  <si>
    <t>тыс.руб.</t>
  </si>
  <si>
    <t xml:space="preserve">     в ценах 2017 года</t>
  </si>
  <si>
    <t>х</t>
  </si>
  <si>
    <t xml:space="preserve">     индекс-дефлятор</t>
  </si>
  <si>
    <t>%</t>
  </si>
  <si>
    <t xml:space="preserve">     индекс производства</t>
  </si>
  <si>
    <t>в % к пред. году</t>
  </si>
  <si>
    <r>
      <t xml:space="preserve">02. Лесоводство и лесозаготовки </t>
    </r>
    <r>
      <rPr>
        <sz val="12"/>
        <rFont val="Times New Roman"/>
        <family val="1"/>
      </rPr>
      <t>всего по муниципальному району</t>
    </r>
  </si>
  <si>
    <t>в том числе по предприятиям</t>
  </si>
  <si>
    <t>1.1.(ООО "Лесник")</t>
  </si>
  <si>
    <t xml:space="preserve">1.2.(ООО "Древ-Строй") </t>
  </si>
  <si>
    <t xml:space="preserve">1.3.(ООО "Спектр") </t>
  </si>
  <si>
    <t xml:space="preserve">1.4.(ООО "Лесснаб") </t>
  </si>
  <si>
    <t xml:space="preserve">1.5.(С/хозяйственные предприятия) </t>
  </si>
  <si>
    <t xml:space="preserve">1.6.(Прочие ИП и ООО) </t>
  </si>
  <si>
    <t xml:space="preserve"> и т.д.</t>
  </si>
  <si>
    <t>Промышленное производство</t>
  </si>
  <si>
    <t xml:space="preserve">Отгружено товаров собственного производства, выполнено работ и услуг собственными силами (без НДС и акцизов) по разделам  В,C,D,E  </t>
  </si>
  <si>
    <t xml:space="preserve">     индекс промышленного производства</t>
  </si>
  <si>
    <t>в том числе по видам деятельности:</t>
  </si>
  <si>
    <t xml:space="preserve">РАЗДЕЛ В: Добыча полезных ископаемых </t>
  </si>
  <si>
    <t>1.1.(АО "Карьеравтодор" карьер "Кузнецово")</t>
  </si>
  <si>
    <t>РАЗДЕЛ С: Обрабатывающие производства всего по муниципальному району</t>
  </si>
  <si>
    <t>Подраздел 10: Производство пищевых продуктов</t>
  </si>
  <si>
    <t xml:space="preserve">1.1.(ИП Красильников В.В.) </t>
  </si>
  <si>
    <t xml:space="preserve">1.2.(Прочие ИП (Петровское с/п, Судайское с/п)) </t>
  </si>
  <si>
    <t>Подраздел 11: Производство напитков</t>
  </si>
  <si>
    <t>Подраздел 16: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</si>
  <si>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1.1.(ООО "Лесхоз") </t>
  </si>
  <si>
    <t xml:space="preserve">1.3.(ИП и ООО) </t>
  </si>
  <si>
    <t>Подраздел 18: Деятельность полиграфическая и копирование носителей информации</t>
  </si>
  <si>
    <t>Подраздел 31: Производство мебели</t>
  </si>
  <si>
    <r>
      <t xml:space="preserve">РАЗДЕЛ Е: Водоснабжение; водоотведение, услуги по удалению и рекультивации отходов </t>
    </r>
    <r>
      <rPr>
        <sz val="12"/>
        <rFont val="Times New Roman"/>
        <family val="1"/>
      </rPr>
      <t>всего по муниципальному району</t>
    </r>
  </si>
  <si>
    <t>Подраздел 36: Забор, очистка и распределение воды</t>
  </si>
  <si>
    <t>1.1. (ООО "Дом Ильичевых")</t>
  </si>
  <si>
    <t>1.2. (Прочие организации)</t>
  </si>
  <si>
    <r>
      <t>по каждому виду деятельности</t>
    </r>
    <r>
      <rPr>
        <sz val="12"/>
        <rFont val="Times New Roman"/>
        <family val="1"/>
      </rPr>
      <t xml:space="preserve"> в целом </t>
    </r>
  </si>
  <si>
    <t>Единица измерения</t>
  </si>
  <si>
    <t>Производство важнейших видов продукции</t>
  </si>
  <si>
    <t>Заготовка древесины</t>
  </si>
  <si>
    <t>тыс.куб.м.</t>
  </si>
  <si>
    <t>Вывозка древесины</t>
  </si>
  <si>
    <t>Деловая древесина</t>
  </si>
  <si>
    <t>Пиломатериалы</t>
  </si>
  <si>
    <t>тыс. куб. м</t>
  </si>
  <si>
    <t>Хлеб и хлебобулочные изделия</t>
  </si>
  <si>
    <t>тонн</t>
  </si>
  <si>
    <t>Форма 2</t>
  </si>
  <si>
    <t>Количество организаций, занятых производством сельскохозяйственной продукции,  состоящих на самостоятельном балансе, всего по муниципальному району (городскому округу)</t>
  </si>
  <si>
    <t>единиц</t>
  </si>
  <si>
    <t xml:space="preserve">         в том числе</t>
  </si>
  <si>
    <t>а) государственных, всего по муниципальному району (городскому округу)</t>
  </si>
  <si>
    <t>б) муниципальных, всего по муниципальному району (городскому округу)</t>
  </si>
  <si>
    <t>в) колхозов, всего по муниципальному району (городскому округу)</t>
  </si>
  <si>
    <t>г) с/х производствен. кооперативов, всего по муниципальному району (городскому округу)</t>
  </si>
  <si>
    <t>д) акционерных обществ, всего по муниципальному району (городскому округу)</t>
  </si>
  <si>
    <t>е) потребительских кооперативов, всего по муниципальному району (городскому округу)</t>
  </si>
  <si>
    <t>ж) прочих, всего по муниципальному району (городскому округу)</t>
  </si>
  <si>
    <t>Крестьянских (фермерских) хозяйств, всего по муниципальному району  (городскому округу)</t>
  </si>
  <si>
    <t>Продукция сельского хозяйства в сельскохозяйственных организациях, всего по муниципальному району (городскому округу)</t>
  </si>
  <si>
    <t xml:space="preserve"> в ценах соответствующих лет</t>
  </si>
  <si>
    <t xml:space="preserve"> в ценах 2017 года</t>
  </si>
  <si>
    <t>индекс-дефлятор</t>
  </si>
  <si>
    <t xml:space="preserve"> индекс производства </t>
  </si>
  <si>
    <t xml:space="preserve"> % к пред.
году</t>
  </si>
  <si>
    <t>Производство основных видов сельскохозяйственной продукции                    во всех категориях хозяйств,                                           всего по муниципальному району (городскому округу)</t>
  </si>
  <si>
    <t>Зерно (в весе после доработки)</t>
  </si>
  <si>
    <t>Картофель</t>
  </si>
  <si>
    <t>Овощи</t>
  </si>
  <si>
    <t>Реализация скота и птицы(в живом весе)</t>
  </si>
  <si>
    <t>Молоко</t>
  </si>
  <si>
    <t>Яйца</t>
  </si>
  <si>
    <t>тыс. 
штук</t>
  </si>
  <si>
    <t>Льноволокно</t>
  </si>
  <si>
    <t>Шерсть (в физическом весе)</t>
  </si>
  <si>
    <t>Продукция сельскохозяйственных организаций, всего по муниципальному району (городскому округу)</t>
  </si>
  <si>
    <t>тыс.
штук</t>
  </si>
  <si>
    <t>Продукция в хозяйствах населения, всего по муниципальному району (городскому округу)</t>
  </si>
  <si>
    <t>Продукция крестьянских (фермерских) хозяйств, всего по муниципальному району (городскому округу)</t>
  </si>
  <si>
    <t>Форма 3</t>
  </si>
  <si>
    <t xml:space="preserve">Инвестиции за счет всех источников финансирования </t>
  </si>
  <si>
    <t>в ценах соответствующих лет</t>
  </si>
  <si>
    <t>темп роста в ценах соотв. лет</t>
  </si>
  <si>
    <t>в ценах 2017 года</t>
  </si>
  <si>
    <t>индекс физического объема</t>
  </si>
  <si>
    <t>% к пред. году в сопоставимых ценах</t>
  </si>
  <si>
    <t xml:space="preserve">  из них:</t>
  </si>
  <si>
    <r>
      <t xml:space="preserve">собственные средства </t>
    </r>
    <r>
      <rPr>
        <sz val="11"/>
        <rFont val="Times New Roman"/>
        <family val="1"/>
      </rPr>
      <t>( в ценах соответствующих лет)</t>
    </r>
  </si>
  <si>
    <r>
      <t xml:space="preserve">привлеченные средства </t>
    </r>
    <r>
      <rPr>
        <sz val="11"/>
        <rFont val="Times New Roman"/>
        <family val="1"/>
      </rPr>
      <t>(в ценах соответствующих лет)</t>
    </r>
  </si>
  <si>
    <r>
      <t>кредиты банков</t>
    </r>
    <r>
      <rPr>
        <sz val="11"/>
        <rFont val="Times New Roman"/>
        <family val="1"/>
      </rPr>
      <t xml:space="preserve"> (в ценах соответствующих лет)</t>
    </r>
  </si>
  <si>
    <r>
      <t xml:space="preserve">заемные средства других организаций </t>
    </r>
    <r>
      <rPr>
        <sz val="11"/>
        <rFont val="Times New Roman"/>
        <family val="1"/>
      </rPr>
      <t>(в ценах соответствующих лет)</t>
    </r>
  </si>
  <si>
    <r>
      <t>бюджетные средства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(в ценах соответствующих лет)</t>
    </r>
  </si>
  <si>
    <t>в т.ч.</t>
  </si>
  <si>
    <t xml:space="preserve">       федерального бюджета</t>
  </si>
  <si>
    <t>тыс. руб.</t>
  </si>
  <si>
    <t xml:space="preserve">       областного бюджета</t>
  </si>
  <si>
    <t xml:space="preserve">       местного бюджета</t>
  </si>
  <si>
    <t>средства внебюджетных фондов</t>
  </si>
  <si>
    <t>прочие средства</t>
  </si>
  <si>
    <t>Раздел А: Сельское, лесное хозяйство, охота, рыболовство, рыбоводство</t>
  </si>
  <si>
    <t>в.т.ч. 02.2. Лесозаготовки</t>
  </si>
  <si>
    <t>в т.ч. сельское хозяйство</t>
  </si>
  <si>
    <t xml:space="preserve">Раздел В: Добыча полезных ископаемых </t>
  </si>
  <si>
    <t>РАЗДЕЛ С: Обрабатывающие производства, в т.ч.</t>
  </si>
  <si>
    <t>Подраздел 17: Произодство бумаги и бумажных изделий</t>
  </si>
  <si>
    <t>Подраздел 20: Производство химических веществ и химических продуктов</t>
  </si>
  <si>
    <t>Подраздел 21: Производство лекарственных средств и материалов, применяемых в медицинских целях</t>
  </si>
  <si>
    <t>Подраздел 22: Производство резиновых и пластмассовых изделий</t>
  </si>
  <si>
    <t>Подраздел 23: Производство прочей неметаллической продукции</t>
  </si>
  <si>
    <t>Подраздел 24: Производство металлургическое</t>
  </si>
  <si>
    <t>Подраздел 25: Производство готовых металлических изделий, кроме машин и оборудования</t>
  </si>
  <si>
    <t>Подраздел 26: Производство компьютеров, электронных и оптических изделий</t>
  </si>
  <si>
    <t>Подраздел 27: Производство электрического оборудования</t>
  </si>
  <si>
    <t>Подраздел 28: Производство машин и оборудования, не включенных в другие группировки</t>
  </si>
  <si>
    <t>Подраздел 29: Производство автотранспортных средств, прицепов и полуприцепов</t>
  </si>
  <si>
    <t>Подраздел 30: Производство прочих транспортных средств и оборудования</t>
  </si>
  <si>
    <t>Подраздел 32: Производство прочих готовых изделий</t>
  </si>
  <si>
    <t>Подраздел 33: Ремонт и монтаж машин и оборудования</t>
  </si>
  <si>
    <t>Раздел G: Услуги по оптовой и розничной и розничной торговле; услуги по ремонту  автотранспортных средств и мотоциклов всего по муниципальному району</t>
  </si>
  <si>
    <t>Раздел Н: Услуги  транспорта и складского хозяйства, всего по муниципальному району</t>
  </si>
  <si>
    <t>Раздел О: Услуги в сфере государственного управления и обеспечения военной безопасности; услуги по обязательному социальному обеспечению, , всего по муниципальному району</t>
  </si>
  <si>
    <t>Раздел Р: Услуги в области образования , всего по муниципальному району</t>
  </si>
  <si>
    <t>Раздел Q: Услуги в области здравоохранения и социальные услуги , всего по муниципальному району</t>
  </si>
  <si>
    <t>Раздел О: Услуги общественных организаций, прочие услуги населения, всего по муниципальному району</t>
  </si>
  <si>
    <t xml:space="preserve">Прочие </t>
  </si>
  <si>
    <t>Раздел Строительство</t>
  </si>
  <si>
    <t>Ввод в действие жилых домов и объектов социально-культурной сферы</t>
  </si>
  <si>
    <t>Жилые дома</t>
  </si>
  <si>
    <t>тыс. кв.м.</t>
  </si>
  <si>
    <t>Дошкольные учреждения</t>
  </si>
  <si>
    <t>мест</t>
  </si>
  <si>
    <t>Магазины</t>
  </si>
  <si>
    <t>Ввод в действие производственных мощностей и объектов</t>
  </si>
  <si>
    <t>Овцеводческая ферма на 100 голов</t>
  </si>
  <si>
    <t>Цех лесопиления и деревообработки</t>
  </si>
  <si>
    <t>Реконструкция  дорог (а/д Введенское-Еляково)</t>
  </si>
  <si>
    <t>км</t>
  </si>
  <si>
    <t>Реконструкция бывшего здания музыкальной школы под магазин</t>
  </si>
  <si>
    <t>Ферма беспривязного содержания</t>
  </si>
  <si>
    <t>Мост через реку Сундоба</t>
  </si>
  <si>
    <t>пог.м.</t>
  </si>
  <si>
    <t>Мост через реку Ножига</t>
  </si>
  <si>
    <t>Ремонт улиц Ленина и Овражная в г. Чухлома</t>
  </si>
  <si>
    <t>Ремонт улиц М. Горького в г.Чухлома</t>
  </si>
  <si>
    <t>Форма 4</t>
  </si>
  <si>
    <t>Прогноз социально-экономического развития на период 2019- 2024 годы</t>
  </si>
  <si>
    <t>по Чухломскому муниципальному району (городскому округу)</t>
  </si>
  <si>
    <t>Во всех каналах реализации:</t>
  </si>
  <si>
    <r>
      <t xml:space="preserve">Оборот розничной торговли, </t>
    </r>
    <r>
      <rPr>
        <sz val="12"/>
        <rFont val="Times New Roman"/>
        <family val="1"/>
      </rPr>
      <t xml:space="preserve">всего </t>
    </r>
  </si>
  <si>
    <t>% к предыдущему году в сопоставимых ценах</t>
  </si>
  <si>
    <r>
      <t xml:space="preserve">Оборот общественного питания, </t>
    </r>
    <r>
      <rPr>
        <sz val="12"/>
        <rFont val="Times New Roman"/>
        <family val="1"/>
      </rPr>
      <t>всего</t>
    </r>
  </si>
  <si>
    <t>Форма 5</t>
  </si>
  <si>
    <r>
      <t>Во всех каналах реализации:</t>
    </r>
    <r>
      <rPr>
        <sz val="11"/>
        <rFont val="Times New Roman"/>
        <family val="1"/>
      </rPr>
      <t xml:space="preserve">                          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экспертной оценки объемов услуг по недоучтенным предприятиям и оказываемых физическими лицами)</t>
    </r>
  </si>
  <si>
    <r>
      <t>Объем платных услуг населению,</t>
    </r>
    <r>
      <rPr>
        <sz val="11"/>
        <rFont val="Times New Roman"/>
        <family val="1"/>
      </rPr>
      <t xml:space="preserve"> всего по муниципальному району (городскому округу)</t>
    </r>
  </si>
  <si>
    <t>Форма 6</t>
  </si>
  <si>
    <t>2016г.</t>
  </si>
  <si>
    <t>2017г.</t>
  </si>
  <si>
    <t>2018г.</t>
  </si>
  <si>
    <t>1. Численность постоянного населения (среднегодовая)</t>
  </si>
  <si>
    <t>человек</t>
  </si>
  <si>
    <t xml:space="preserve">   в % к предыдущему году</t>
  </si>
  <si>
    <t xml:space="preserve">  в том числе:</t>
  </si>
  <si>
    <t xml:space="preserve">  </t>
  </si>
  <si>
    <t xml:space="preserve">   городского</t>
  </si>
  <si>
    <t xml:space="preserve">   сельского</t>
  </si>
  <si>
    <t>2. Численность экономически активного населения</t>
  </si>
  <si>
    <t xml:space="preserve"> 3. Численность  занятых в экономике </t>
  </si>
  <si>
    <t xml:space="preserve">   в том числе</t>
  </si>
  <si>
    <t xml:space="preserve">3.1. Численность занятых индивидуально-трудовой деятельностью </t>
  </si>
  <si>
    <t>3.2. Численность занятых в фермерских хозяйствах (включая наемных работников)</t>
  </si>
  <si>
    <t xml:space="preserve">3.3. Численность занятых в домашнем хозяйстве (включая личное подсобное хозяйство) производством товаров и услуг для реализации </t>
  </si>
  <si>
    <t>3.4. Cреднесписочная численность работников - всего (полный круг)</t>
  </si>
  <si>
    <t>в бюджетных организациях</t>
  </si>
  <si>
    <t>3.4.1. Cреднесписочная численность работников в организациях, не относящихся к субъектам малого предпринимательства, и малых предприятий</t>
  </si>
  <si>
    <t>3.4.1.1.Cреднесписочная численность работников в организациях, не относящихся к субъектам малого предпринимательства</t>
  </si>
  <si>
    <t>3.4.2. Количество наемных работников субъектов малого и среднего предпринимательства, занятых в сфере индивидуальной предпринимательской деятельности</t>
  </si>
  <si>
    <r>
      <t xml:space="preserve">4. Фонд начисленной заработной платы - всего </t>
    </r>
    <r>
      <rPr>
        <sz val="11"/>
        <rFont val="Times New Roman"/>
        <family val="1"/>
      </rPr>
      <t>(по полному кругу)</t>
    </r>
  </si>
  <si>
    <t xml:space="preserve">     в том числе:</t>
  </si>
  <si>
    <t>4.1. Фонд начисленной заработной платы в организациях, не относящихся к субъектам малого предпринимательства, и малых предприятий</t>
  </si>
  <si>
    <t>4.1.1. Фонд начисленной заработной платы в организациях, не относящихся к субъектам малого предпринимательства</t>
  </si>
  <si>
    <t>5. Среднемесячная начисленная заработная плата работников (по полному кругу)</t>
  </si>
  <si>
    <t>руб.</t>
  </si>
  <si>
    <t xml:space="preserve">      в том числе:</t>
  </si>
  <si>
    <t>5.1. Среднемесячная начисленная заработная плата работников в организациях, не относящихся к субъектам малого предпринимательства, и малых предприятий</t>
  </si>
  <si>
    <t>5.1.1. Среднемесячная начисленная заработная плата работников в организациях, не относящихся к субъектам малого предпринимательства</t>
  </si>
  <si>
    <r>
      <t xml:space="preserve">6. Численность безработных </t>
    </r>
    <r>
      <rPr>
        <sz val="11"/>
        <rFont val="Times New Roman"/>
        <family val="1"/>
      </rPr>
      <t>(зарегистрированных в службе занятости на конец года)</t>
    </r>
  </si>
  <si>
    <t xml:space="preserve">7. Уровень регистрируемой безработицы </t>
  </si>
  <si>
    <t>по состоянию на конец года</t>
  </si>
  <si>
    <t>в среднем за год</t>
  </si>
  <si>
    <t>Примечания:
статотчетность:
формы: № 1-Т (год) - сведения о численности и заработной плате работников; № П-4 (месячная) - сведения  о численности, заработной плате и движении работников; ПМ (за январь-декабрь отчетного года); МП (микро) (за отчётный год)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</si>
</sst>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0.0"/>
    <numFmt numFmtId="181" formatCode="0_ "/>
    <numFmt numFmtId="182" formatCode="0.0_ "/>
  </numFmts>
  <fonts count="55">
    <font>
      <sz val="10"/>
      <name val="Times New Roman Cyr"/>
      <family val="2"/>
    </font>
    <font>
      <sz val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 CYR"/>
      <family val="2"/>
    </font>
    <font>
      <sz val="11"/>
      <name val="Times New Roman CYR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Times New Roman Cyr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Times New Roman Cyr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176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0" borderId="1" applyNumberFormat="0" applyFill="0" applyAlignment="0" applyProtection="0"/>
    <xf numFmtId="0" fontId="41" fillId="7" borderId="2" applyNumberFormat="0" applyAlignment="0" applyProtection="0"/>
    <xf numFmtId="0" fontId="2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7" applyNumberFormat="0" applyAlignment="0" applyProtection="0"/>
    <xf numFmtId="0" fontId="49" fillId="11" borderId="8" applyNumberFormat="0" applyAlignment="0" applyProtection="0"/>
    <xf numFmtId="0" fontId="50" fillId="7" borderId="7" applyNumberFormat="0" applyAlignment="0" applyProtection="0"/>
    <xf numFmtId="0" fontId="51" fillId="0" borderId="9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38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8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distributed" wrapText="1"/>
    </xf>
    <xf numFmtId="0" fontId="4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180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181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182" fontId="4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182" fontId="4" fillId="0" borderId="11" xfId="0" applyNumberFormat="1" applyFont="1" applyFill="1" applyBorder="1" applyAlignment="1">
      <alignment vertical="center"/>
    </xf>
    <xf numFmtId="180" fontId="4" fillId="33" borderId="11" xfId="0" applyNumberFormat="1" applyFont="1" applyFill="1" applyBorder="1" applyAlignment="1">
      <alignment horizontal="center" vertical="center"/>
    </xf>
    <xf numFmtId="182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distributed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distributed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182" fontId="4" fillId="0" borderId="11" xfId="0" applyNumberFormat="1" applyFont="1" applyFill="1" applyBorder="1" applyAlignment="1">
      <alignment horizontal="center" vertical="center"/>
    </xf>
    <xf numFmtId="182" fontId="4" fillId="33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vertical="distributed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/>
    </xf>
    <xf numFmtId="182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182" fontId="9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distributed"/>
    </xf>
    <xf numFmtId="0" fontId="4" fillId="0" borderId="11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3" fillId="0" borderId="11" xfId="0" applyFont="1" applyFill="1" applyBorder="1" applyAlignment="1">
      <alignment vertical="distributed"/>
    </xf>
    <xf numFmtId="2" fontId="3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justify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2" fillId="0" borderId="0" xfId="0" applyFont="1" applyFill="1" applyAlignment="1">
      <alignment horizontal="center"/>
    </xf>
    <xf numFmtId="182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82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distributed"/>
    </xf>
    <xf numFmtId="0" fontId="8" fillId="0" borderId="11" xfId="0" applyFont="1" applyBorder="1" applyAlignment="1">
      <alignment vertical="distributed"/>
    </xf>
    <xf numFmtId="0" fontId="17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8" fillId="0" borderId="14" xfId="0" applyFont="1" applyBorder="1" applyAlignment="1">
      <alignment vertical="distributed"/>
    </xf>
    <xf numFmtId="0" fontId="8" fillId="0" borderId="15" xfId="0" applyFont="1" applyBorder="1" applyAlignment="1">
      <alignment vertical="distributed"/>
    </xf>
    <xf numFmtId="180" fontId="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0" fontId="17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justify" vertical="justify"/>
    </xf>
    <xf numFmtId="0" fontId="8" fillId="0" borderId="15" xfId="0" applyFont="1" applyBorder="1" applyAlignment="1">
      <alignment horizontal="justify" vertical="justify"/>
    </xf>
    <xf numFmtId="0" fontId="2" fillId="0" borderId="11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0" xfId="0" applyFont="1" applyAlignment="1">
      <alignment wrapText="1"/>
    </xf>
    <xf numFmtId="182" fontId="3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182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 wrapText="1"/>
    </xf>
    <xf numFmtId="182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distributed"/>
    </xf>
    <xf numFmtId="0" fontId="4" fillId="0" borderId="0" xfId="0" applyFont="1" applyAlignment="1">
      <alignment horizontal="center" wrapText="1"/>
    </xf>
    <xf numFmtId="0" fontId="8" fillId="0" borderId="21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40"/>
  <sheetViews>
    <sheetView tabSelected="1" zoomScale="70" zoomScaleNormal="70" workbookViewId="0" topLeftCell="A31">
      <selection activeCell="A3" sqref="A3:IV3"/>
    </sheetView>
  </sheetViews>
  <sheetFormatPr defaultColWidth="9.125" defaultRowHeight="12.75"/>
  <cols>
    <col min="1" max="1" width="34.625" style="68" customWidth="1"/>
    <col min="2" max="2" width="12.625" style="148" customWidth="1"/>
    <col min="3" max="3" width="10.625" style="68" customWidth="1"/>
    <col min="4" max="4" width="11.125" style="68" bestFit="1" customWidth="1"/>
    <col min="5" max="5" width="14.50390625" style="68" bestFit="1" customWidth="1"/>
    <col min="6" max="6" width="11.00390625" style="68" customWidth="1"/>
    <col min="7" max="7" width="11.625" style="68" customWidth="1"/>
    <col min="8" max="8" width="10.875" style="68" customWidth="1"/>
    <col min="9" max="9" width="11.625" style="68" customWidth="1"/>
    <col min="10" max="10" width="10.875" style="68" customWidth="1"/>
    <col min="11" max="12" width="14.50390625" style="68" bestFit="1" customWidth="1"/>
    <col min="13" max="13" width="12.00390625" style="68" customWidth="1"/>
    <col min="14" max="14" width="14.50390625" style="68" bestFit="1" customWidth="1"/>
    <col min="15" max="248" width="9.375" style="68" bestFit="1" customWidth="1"/>
    <col min="249" max="16384" width="9.125" style="68" customWidth="1"/>
  </cols>
  <sheetData>
    <row r="1" spans="1:14" s="68" customFormat="1" ht="15.75">
      <c r="A1" s="84"/>
      <c r="B1" s="149"/>
      <c r="C1" s="150" t="s">
        <v>0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3" s="68" customFormat="1" ht="15.75">
      <c r="A2" s="68" t="str">
        <f>товарооборот!A3</f>
        <v>Прогноз социально-экономического развития на период 2019- 2024 годы</v>
      </c>
      <c r="B2" s="2"/>
      <c r="C2" s="2"/>
      <c r="D2" s="2"/>
      <c r="G2" s="84"/>
      <c r="H2" s="84"/>
      <c r="I2" s="84"/>
      <c r="J2" s="84"/>
      <c r="K2" s="84"/>
      <c r="L2" s="84"/>
      <c r="M2" s="84"/>
    </row>
    <row r="3" spans="1:13" s="68" customFormat="1" ht="15.75">
      <c r="A3" s="68" t="s">
        <v>1</v>
      </c>
      <c r="B3" s="2"/>
      <c r="C3" s="2"/>
      <c r="D3" s="2"/>
      <c r="G3" s="84"/>
      <c r="H3" s="84"/>
      <c r="I3" s="84"/>
      <c r="J3" s="84"/>
      <c r="K3" s="84"/>
      <c r="L3" s="84"/>
      <c r="M3" s="84"/>
    </row>
    <row r="4" spans="1:13" s="68" customFormat="1" ht="12.75" customHeight="1">
      <c r="A4" s="84"/>
      <c r="B4" s="149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4" s="68" customFormat="1" ht="15.75" customHeight="1">
      <c r="A5" s="14" t="s">
        <v>2</v>
      </c>
      <c r="B5" s="14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/>
      <c r="H5" s="11"/>
      <c r="I5" s="11" t="s">
        <v>8</v>
      </c>
      <c r="J5" s="11"/>
      <c r="K5" s="11"/>
      <c r="L5" s="11" t="s">
        <v>9</v>
      </c>
      <c r="M5" s="11"/>
      <c r="N5" s="11"/>
    </row>
    <row r="6" spans="1:14" s="68" customFormat="1" ht="15.75">
      <c r="A6" s="151"/>
      <c r="B6" s="151"/>
      <c r="C6" s="14" t="s">
        <v>10</v>
      </c>
      <c r="D6" s="14" t="s">
        <v>10</v>
      </c>
      <c r="E6" s="14" t="s">
        <v>11</v>
      </c>
      <c r="F6" s="11" t="s">
        <v>12</v>
      </c>
      <c r="G6" s="11"/>
      <c r="H6" s="11"/>
      <c r="I6" s="11" t="s">
        <v>12</v>
      </c>
      <c r="J6" s="11"/>
      <c r="K6" s="11"/>
      <c r="L6" s="11" t="s">
        <v>12</v>
      </c>
      <c r="M6" s="11"/>
      <c r="N6" s="11"/>
    </row>
    <row r="7" spans="1:14" s="68" customFormat="1" ht="66.75" customHeight="1">
      <c r="A7" s="17"/>
      <c r="B7" s="17"/>
      <c r="C7" s="17"/>
      <c r="D7" s="17"/>
      <c r="E7" s="17"/>
      <c r="F7" s="18" t="s">
        <v>13</v>
      </c>
      <c r="G7" s="18" t="s">
        <v>14</v>
      </c>
      <c r="H7" s="18" t="s">
        <v>15</v>
      </c>
      <c r="I7" s="18" t="s">
        <v>13</v>
      </c>
      <c r="J7" s="18" t="s">
        <v>14</v>
      </c>
      <c r="K7" s="18" t="s">
        <v>15</v>
      </c>
      <c r="L7" s="18" t="s">
        <v>13</v>
      </c>
      <c r="M7" s="18" t="s">
        <v>14</v>
      </c>
      <c r="N7" s="18" t="s">
        <v>15</v>
      </c>
    </row>
    <row r="8" spans="1:14" s="68" customFormat="1" ht="15.75">
      <c r="A8" s="152" t="s">
        <v>16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s="68" customFormat="1" ht="15.75">
      <c r="A9" s="153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s="68" customFormat="1" ht="75.75" customHeight="1">
      <c r="A10" s="154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s="68" customFormat="1" ht="15.75">
      <c r="A11" s="73" t="s">
        <v>17</v>
      </c>
      <c r="B11" s="71" t="s">
        <v>18</v>
      </c>
      <c r="C11" s="155">
        <v>81027</v>
      </c>
      <c r="D11" s="155">
        <f aca="true" t="shared" si="0" ref="D11:W11">D16</f>
        <v>211459.4</v>
      </c>
      <c r="E11" s="155">
        <f t="shared" si="0"/>
        <v>233671.7</v>
      </c>
      <c r="F11" s="155">
        <f t="shared" si="0"/>
        <v>245663.8</v>
      </c>
      <c r="G11" s="155">
        <f t="shared" si="0"/>
        <v>249261.90000000002</v>
      </c>
      <c r="H11" s="155">
        <f t="shared" si="0"/>
        <v>251023.30000000002</v>
      </c>
      <c r="I11" s="155">
        <f t="shared" si="0"/>
        <v>260094.19999999998</v>
      </c>
      <c r="J11" s="155">
        <f t="shared" si="0"/>
        <v>266685.89999999997</v>
      </c>
      <c r="K11" s="155">
        <f t="shared" si="0"/>
        <v>271527.9</v>
      </c>
      <c r="L11" s="155">
        <f t="shared" si="0"/>
        <v>272599.7</v>
      </c>
      <c r="M11" s="155">
        <f t="shared" si="0"/>
        <v>282000.19999999995</v>
      </c>
      <c r="N11" s="155">
        <f t="shared" si="0"/>
        <v>289210</v>
      </c>
    </row>
    <row r="12" spans="1:14" s="68" customFormat="1" ht="15.75">
      <c r="A12" s="77" t="s">
        <v>19</v>
      </c>
      <c r="B12" s="71" t="s">
        <v>18</v>
      </c>
      <c r="C12" s="155" t="s">
        <v>20</v>
      </c>
      <c r="D12" s="155">
        <f aca="true" t="shared" si="1" ref="D12:W12">D17</f>
        <v>211459.4</v>
      </c>
      <c r="E12" s="155">
        <f t="shared" si="1"/>
        <v>218166.80000000002</v>
      </c>
      <c r="F12" s="155">
        <f t="shared" si="1"/>
        <v>220775.3</v>
      </c>
      <c r="G12" s="155">
        <f t="shared" si="1"/>
        <v>221245.8</v>
      </c>
      <c r="H12" s="155">
        <f t="shared" si="1"/>
        <v>222570</v>
      </c>
      <c r="I12" s="155">
        <f t="shared" si="1"/>
        <v>224753.59999999998</v>
      </c>
      <c r="J12" s="155">
        <f t="shared" si="1"/>
        <v>226304.2</v>
      </c>
      <c r="K12" s="155">
        <f t="shared" si="1"/>
        <v>229507.2</v>
      </c>
      <c r="L12" s="155">
        <f t="shared" si="1"/>
        <v>226737</v>
      </c>
      <c r="M12" s="155">
        <f t="shared" si="1"/>
        <v>229429.4</v>
      </c>
      <c r="N12" s="155">
        <f t="shared" si="1"/>
        <v>234377.1</v>
      </c>
    </row>
    <row r="13" spans="1:14" s="68" customFormat="1" ht="15.75">
      <c r="A13" s="77" t="s">
        <v>21</v>
      </c>
      <c r="B13" s="71" t="s">
        <v>22</v>
      </c>
      <c r="C13" s="155"/>
      <c r="D13" s="155">
        <v>100.6</v>
      </c>
      <c r="E13" s="155">
        <v>107.2</v>
      </c>
      <c r="F13" s="155">
        <v>103.8</v>
      </c>
      <c r="G13" s="155">
        <v>105.1</v>
      </c>
      <c r="H13" s="155">
        <v>105.3</v>
      </c>
      <c r="I13" s="155">
        <v>104</v>
      </c>
      <c r="J13" s="155">
        <v>104.6</v>
      </c>
      <c r="K13" s="155">
        <v>104.9</v>
      </c>
      <c r="L13" s="155">
        <v>104</v>
      </c>
      <c r="M13" s="155">
        <v>104.3</v>
      </c>
      <c r="N13" s="155">
        <v>104.3</v>
      </c>
    </row>
    <row r="14" spans="1:14" s="68" customFormat="1" ht="24" customHeight="1">
      <c r="A14" s="156" t="s">
        <v>23</v>
      </c>
      <c r="B14" s="61" t="s">
        <v>24</v>
      </c>
      <c r="C14" s="155"/>
      <c r="D14" s="155">
        <v>261</v>
      </c>
      <c r="E14" s="155">
        <v>103.2</v>
      </c>
      <c r="F14" s="155">
        <v>101.2</v>
      </c>
      <c r="G14" s="155">
        <v>101.4</v>
      </c>
      <c r="H14" s="155">
        <v>102</v>
      </c>
      <c r="I14" s="155">
        <v>101.8</v>
      </c>
      <c r="J14" s="155">
        <v>102.3</v>
      </c>
      <c r="K14" s="155">
        <v>103.1</v>
      </c>
      <c r="L14" s="155">
        <v>100.9</v>
      </c>
      <c r="M14" s="155">
        <v>101.4</v>
      </c>
      <c r="N14" s="155">
        <v>102.1</v>
      </c>
    </row>
    <row r="15" spans="1:14" s="68" customFormat="1" ht="48.75" customHeight="1">
      <c r="A15" s="157" t="s">
        <v>25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</row>
    <row r="16" spans="1:14" s="68" customFormat="1" ht="15.75">
      <c r="A16" s="73" t="s">
        <v>17</v>
      </c>
      <c r="B16" s="71" t="s">
        <v>18</v>
      </c>
      <c r="C16" s="155">
        <v>81027</v>
      </c>
      <c r="D16" s="155">
        <v>211459.4</v>
      </c>
      <c r="E16" s="155">
        <f aca="true" t="shared" si="2" ref="E16:W16">E22+E27+E32+E37+E42+E47</f>
        <v>233671.7</v>
      </c>
      <c r="F16" s="155">
        <f t="shared" si="2"/>
        <v>245663.8</v>
      </c>
      <c r="G16" s="155">
        <f t="shared" si="2"/>
        <v>249261.90000000002</v>
      </c>
      <c r="H16" s="155">
        <f t="shared" si="2"/>
        <v>251023.30000000002</v>
      </c>
      <c r="I16" s="155">
        <f t="shared" si="2"/>
        <v>260094.19999999998</v>
      </c>
      <c r="J16" s="155">
        <f t="shared" si="2"/>
        <v>266685.89999999997</v>
      </c>
      <c r="K16" s="155">
        <f t="shared" si="2"/>
        <v>271527.9</v>
      </c>
      <c r="L16" s="155">
        <f t="shared" si="2"/>
        <v>272599.7</v>
      </c>
      <c r="M16" s="155">
        <f t="shared" si="2"/>
        <v>282000.19999999995</v>
      </c>
      <c r="N16" s="155">
        <f t="shared" si="2"/>
        <v>289210</v>
      </c>
    </row>
    <row r="17" spans="1:14" s="68" customFormat="1" ht="15.75">
      <c r="A17" s="77" t="s">
        <v>19</v>
      </c>
      <c r="B17" s="71" t="s">
        <v>18</v>
      </c>
      <c r="C17" s="155" t="s">
        <v>20</v>
      </c>
      <c r="D17" s="155">
        <v>211459.4</v>
      </c>
      <c r="E17" s="155">
        <f aca="true" t="shared" si="3" ref="E17:W17">E23+E28+E33+E38+E43+E48</f>
        <v>218166.80000000002</v>
      </c>
      <c r="F17" s="155">
        <f t="shared" si="3"/>
        <v>220775.3</v>
      </c>
      <c r="G17" s="155">
        <f t="shared" si="3"/>
        <v>221245.8</v>
      </c>
      <c r="H17" s="155">
        <f t="shared" si="3"/>
        <v>222570</v>
      </c>
      <c r="I17" s="155">
        <f t="shared" si="3"/>
        <v>224753.59999999998</v>
      </c>
      <c r="J17" s="155">
        <f t="shared" si="3"/>
        <v>226304.2</v>
      </c>
      <c r="K17" s="155">
        <f t="shared" si="3"/>
        <v>229507.2</v>
      </c>
      <c r="L17" s="155">
        <f t="shared" si="3"/>
        <v>226737</v>
      </c>
      <c r="M17" s="155">
        <f t="shared" si="3"/>
        <v>229429.4</v>
      </c>
      <c r="N17" s="155">
        <f t="shared" si="3"/>
        <v>234377.1</v>
      </c>
    </row>
    <row r="18" spans="1:14" s="68" customFormat="1" ht="15.75">
      <c r="A18" s="77" t="s">
        <v>21</v>
      </c>
      <c r="B18" s="71" t="s">
        <v>22</v>
      </c>
      <c r="C18" s="155"/>
      <c r="D18" s="155">
        <v>100.6</v>
      </c>
      <c r="E18" s="155">
        <v>107.2</v>
      </c>
      <c r="F18" s="155">
        <v>103.8</v>
      </c>
      <c r="G18" s="155">
        <v>105.1</v>
      </c>
      <c r="H18" s="155">
        <v>105.3</v>
      </c>
      <c r="I18" s="155">
        <v>104</v>
      </c>
      <c r="J18" s="155">
        <v>104.6</v>
      </c>
      <c r="K18" s="155">
        <v>104.9</v>
      </c>
      <c r="L18" s="155">
        <v>104</v>
      </c>
      <c r="M18" s="155">
        <v>104.3</v>
      </c>
      <c r="N18" s="155">
        <v>104.3</v>
      </c>
    </row>
    <row r="19" spans="1:14" s="68" customFormat="1" ht="20.25" customHeight="1">
      <c r="A19" s="156" t="s">
        <v>23</v>
      </c>
      <c r="B19" s="61" t="s">
        <v>24</v>
      </c>
      <c r="C19" s="155"/>
      <c r="D19" s="155">
        <v>261</v>
      </c>
      <c r="E19" s="155">
        <f>E17/D17*100</f>
        <v>103.17195641338243</v>
      </c>
      <c r="F19" s="155">
        <f>F17/E17*100</f>
        <v>101.19564480021708</v>
      </c>
      <c r="G19" s="155">
        <f>G17/E17*100</f>
        <v>101.41130547819373</v>
      </c>
      <c r="H19" s="155">
        <f aca="true" t="shared" si="4" ref="H19:W19">H17/E17*100</f>
        <v>102.0182722577404</v>
      </c>
      <c r="I19" s="155">
        <f t="shared" si="4"/>
        <v>101.80196788318258</v>
      </c>
      <c r="J19" s="155">
        <f t="shared" si="4"/>
        <v>102.2863258873163</v>
      </c>
      <c r="K19" s="155">
        <f t="shared" si="4"/>
        <v>103.1168621107966</v>
      </c>
      <c r="L19" s="155">
        <f t="shared" si="4"/>
        <v>100.88247752205082</v>
      </c>
      <c r="M19" s="155">
        <f t="shared" si="4"/>
        <v>101.38097304424751</v>
      </c>
      <c r="N19" s="155">
        <f t="shared" si="4"/>
        <v>102.12189421508344</v>
      </c>
    </row>
    <row r="20" spans="1:14" s="68" customFormat="1" ht="15.75">
      <c r="A20" s="158" t="s">
        <v>26</v>
      </c>
      <c r="B20" s="159"/>
      <c r="C20" s="155">
        <f aca="true" t="shared" si="5" ref="C20:W20">C22+C27+C32+C37+C42+C47-C16</f>
        <v>11266</v>
      </c>
      <c r="D20" s="155">
        <f t="shared" si="5"/>
        <v>0</v>
      </c>
      <c r="E20" s="155">
        <f t="shared" si="5"/>
        <v>0</v>
      </c>
      <c r="F20" s="155">
        <f t="shared" si="5"/>
        <v>0</v>
      </c>
      <c r="G20" s="155">
        <f t="shared" si="5"/>
        <v>0</v>
      </c>
      <c r="H20" s="155">
        <f t="shared" si="5"/>
        <v>0</v>
      </c>
      <c r="I20" s="155">
        <f t="shared" si="5"/>
        <v>0</v>
      </c>
      <c r="J20" s="155">
        <f t="shared" si="5"/>
        <v>0</v>
      </c>
      <c r="K20" s="155">
        <f t="shared" si="5"/>
        <v>0</v>
      </c>
      <c r="L20" s="155">
        <f t="shared" si="5"/>
        <v>0</v>
      </c>
      <c r="M20" s="155">
        <f t="shared" si="5"/>
        <v>0</v>
      </c>
      <c r="N20" s="155">
        <f t="shared" si="5"/>
        <v>0</v>
      </c>
    </row>
    <row r="21" spans="1:14" s="68" customFormat="1" ht="15.75">
      <c r="A21" s="73" t="s">
        <v>27</v>
      </c>
      <c r="B21" s="159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</row>
    <row r="22" spans="1:14" s="68" customFormat="1" ht="15.75">
      <c r="A22" s="73" t="s">
        <v>17</v>
      </c>
      <c r="B22" s="71" t="s">
        <v>18</v>
      </c>
      <c r="C22" s="155">
        <v>6834</v>
      </c>
      <c r="D22" s="155">
        <v>10286</v>
      </c>
      <c r="E22" s="155">
        <v>11644.1</v>
      </c>
      <c r="F22" s="155">
        <v>12267.9</v>
      </c>
      <c r="G22" s="155">
        <v>12446</v>
      </c>
      <c r="H22" s="155">
        <v>12494.2</v>
      </c>
      <c r="I22" s="155">
        <v>13141.4</v>
      </c>
      <c r="J22" s="155">
        <v>13487.2</v>
      </c>
      <c r="K22" s="155">
        <v>13565.1</v>
      </c>
      <c r="L22" s="155">
        <v>14377.7</v>
      </c>
      <c r="M22" s="155">
        <v>14826.8</v>
      </c>
      <c r="N22" s="155">
        <v>14940.7</v>
      </c>
    </row>
    <row r="23" spans="1:14" s="68" customFormat="1" ht="15.75">
      <c r="A23" s="77" t="str">
        <f>A17</f>
        <v>     в ценах 2017 года</v>
      </c>
      <c r="B23" s="71" t="s">
        <v>18</v>
      </c>
      <c r="C23" s="155" t="s">
        <v>20</v>
      </c>
      <c r="D23" s="155">
        <v>10286</v>
      </c>
      <c r="E23" s="155">
        <v>10860</v>
      </c>
      <c r="F23" s="155">
        <v>11022.9</v>
      </c>
      <c r="G23" s="155">
        <v>11050</v>
      </c>
      <c r="H23" s="155">
        <v>11066.3</v>
      </c>
      <c r="I23" s="155">
        <v>11353.6</v>
      </c>
      <c r="J23" s="155">
        <v>11450</v>
      </c>
      <c r="K23" s="155">
        <v>11453.6</v>
      </c>
      <c r="L23" s="155">
        <v>11944</v>
      </c>
      <c r="M23" s="155">
        <v>12065</v>
      </c>
      <c r="N23" s="155">
        <v>12095</v>
      </c>
    </row>
    <row r="24" spans="1:14" s="68" customFormat="1" ht="15.75">
      <c r="A24" s="77" t="s">
        <v>21</v>
      </c>
      <c r="B24" s="71" t="s">
        <v>22</v>
      </c>
      <c r="C24" s="155"/>
      <c r="D24" s="155">
        <v>100.6</v>
      </c>
      <c r="E24" s="155">
        <v>107.2</v>
      </c>
      <c r="F24" s="155">
        <v>103.8</v>
      </c>
      <c r="G24" s="155">
        <v>105.1</v>
      </c>
      <c r="H24" s="155">
        <v>105.3</v>
      </c>
      <c r="I24" s="155">
        <v>104</v>
      </c>
      <c r="J24" s="155">
        <v>104.6</v>
      </c>
      <c r="K24" s="155">
        <v>104.9</v>
      </c>
      <c r="L24" s="155">
        <v>104</v>
      </c>
      <c r="M24" s="155">
        <v>104.3</v>
      </c>
      <c r="N24" s="155">
        <v>104.3</v>
      </c>
    </row>
    <row r="25" spans="1:14" s="68" customFormat="1" ht="18" customHeight="1">
      <c r="A25" s="156" t="s">
        <v>23</v>
      </c>
      <c r="B25" s="159" t="s">
        <v>24</v>
      </c>
      <c r="C25" s="155"/>
      <c r="D25" s="155">
        <v>150.5</v>
      </c>
      <c r="E25" s="155">
        <v>105.6</v>
      </c>
      <c r="F25" s="155">
        <v>101.5</v>
      </c>
      <c r="G25" s="155">
        <v>101.7</v>
      </c>
      <c r="H25" s="155">
        <v>101.9</v>
      </c>
      <c r="I25" s="155">
        <v>103</v>
      </c>
      <c r="J25" s="155">
        <v>103.6</v>
      </c>
      <c r="K25" s="155">
        <v>103.5</v>
      </c>
      <c r="L25" s="155">
        <v>105.2</v>
      </c>
      <c r="M25" s="155">
        <v>105.4</v>
      </c>
      <c r="N25" s="155">
        <v>105.6</v>
      </c>
    </row>
    <row r="26" spans="1:14" s="68" customFormat="1" ht="18" customHeight="1">
      <c r="A26" s="73" t="s">
        <v>28</v>
      </c>
      <c r="B26" s="159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spans="1:14" s="68" customFormat="1" ht="18" customHeight="1">
      <c r="A27" s="73" t="s">
        <v>17</v>
      </c>
      <c r="B27" s="71" t="s">
        <v>18</v>
      </c>
      <c r="C27" s="155">
        <v>4977.2</v>
      </c>
      <c r="D27" s="155">
        <v>5375</v>
      </c>
      <c r="E27" s="155">
        <v>5802.3</v>
      </c>
      <c r="F27" s="155">
        <v>6233.6</v>
      </c>
      <c r="G27" s="155">
        <v>6329.9</v>
      </c>
      <c r="H27" s="155">
        <v>6354.2</v>
      </c>
      <c r="I27" s="155">
        <v>6871.9</v>
      </c>
      <c r="J27" s="155">
        <v>7025</v>
      </c>
      <c r="K27" s="155">
        <v>7078.8</v>
      </c>
      <c r="L27" s="155">
        <v>7133</v>
      </c>
      <c r="M27" s="155">
        <v>7620.2</v>
      </c>
      <c r="N27" s="155">
        <v>7693.3</v>
      </c>
    </row>
    <row r="28" spans="1:14" s="68" customFormat="1" ht="18" customHeight="1">
      <c r="A28" s="77" t="s">
        <v>19</v>
      </c>
      <c r="B28" s="71" t="s">
        <v>18</v>
      </c>
      <c r="C28" s="155" t="s">
        <v>20</v>
      </c>
      <c r="D28" s="155">
        <v>5375</v>
      </c>
      <c r="E28" s="155">
        <v>5412</v>
      </c>
      <c r="F28" s="155">
        <v>5601.4</v>
      </c>
      <c r="G28" s="155">
        <v>5620</v>
      </c>
      <c r="H28" s="155">
        <v>5628.5</v>
      </c>
      <c r="I28" s="155">
        <v>5937.5</v>
      </c>
      <c r="J28" s="155">
        <v>5963</v>
      </c>
      <c r="K28" s="155">
        <v>5977.5</v>
      </c>
      <c r="L28" s="155">
        <v>6163.1</v>
      </c>
      <c r="M28" s="155">
        <v>6200</v>
      </c>
      <c r="N28" s="155">
        <v>6228.6</v>
      </c>
    </row>
    <row r="29" spans="1:14" s="68" customFormat="1" ht="18" customHeight="1">
      <c r="A29" s="77" t="s">
        <v>21</v>
      </c>
      <c r="B29" s="71" t="s">
        <v>22</v>
      </c>
      <c r="C29" s="155"/>
      <c r="D29" s="155">
        <v>100.6</v>
      </c>
      <c r="E29" s="155">
        <v>107.2</v>
      </c>
      <c r="F29" s="155">
        <v>103.8</v>
      </c>
      <c r="G29" s="155">
        <v>105.1</v>
      </c>
      <c r="H29" s="155">
        <v>105.3</v>
      </c>
      <c r="I29" s="155">
        <v>104</v>
      </c>
      <c r="J29" s="155">
        <v>104.6</v>
      </c>
      <c r="K29" s="155">
        <v>104.9</v>
      </c>
      <c r="L29" s="155">
        <v>104</v>
      </c>
      <c r="M29" s="155">
        <v>104.3</v>
      </c>
      <c r="N29" s="155">
        <v>104.3</v>
      </c>
    </row>
    <row r="30" spans="1:14" s="68" customFormat="1" ht="18" customHeight="1">
      <c r="A30" s="156" t="s">
        <v>23</v>
      </c>
      <c r="B30" s="61" t="s">
        <v>24</v>
      </c>
      <c r="C30" s="155"/>
      <c r="D30" s="155">
        <v>108</v>
      </c>
      <c r="E30" s="155">
        <v>100.7</v>
      </c>
      <c r="F30" s="155">
        <v>103.5</v>
      </c>
      <c r="G30" s="155">
        <v>103.8</v>
      </c>
      <c r="H30" s="155">
        <v>104</v>
      </c>
      <c r="I30" s="155">
        <v>106</v>
      </c>
      <c r="J30" s="155">
        <v>106.1</v>
      </c>
      <c r="K30" s="155">
        <v>106.2</v>
      </c>
      <c r="L30" s="155">
        <v>103.8</v>
      </c>
      <c r="M30" s="155">
        <v>104</v>
      </c>
      <c r="N30" s="155">
        <v>104.2</v>
      </c>
    </row>
    <row r="31" spans="1:14" s="68" customFormat="1" ht="18" customHeight="1">
      <c r="A31" s="73" t="s">
        <v>29</v>
      </c>
      <c r="B31" s="159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</row>
    <row r="32" spans="1:14" s="68" customFormat="1" ht="18" customHeight="1">
      <c r="A32" s="73" t="s">
        <v>17</v>
      </c>
      <c r="B32" s="71" t="s">
        <v>18</v>
      </c>
      <c r="C32" s="155">
        <v>4179</v>
      </c>
      <c r="D32" s="155">
        <v>8230</v>
      </c>
      <c r="E32" s="155">
        <v>8840.2</v>
      </c>
      <c r="F32" s="155">
        <v>9423.9</v>
      </c>
      <c r="G32" s="155">
        <v>9569.8</v>
      </c>
      <c r="H32" s="155">
        <v>9625.2</v>
      </c>
      <c r="I32" s="155">
        <v>10192.9</v>
      </c>
      <c r="J32" s="155">
        <v>10430.4</v>
      </c>
      <c r="K32" s="155">
        <v>10541.1</v>
      </c>
      <c r="L32" s="155">
        <v>10812.6</v>
      </c>
      <c r="M32" s="155">
        <v>11140</v>
      </c>
      <c r="N32" s="155">
        <v>11280.2</v>
      </c>
    </row>
    <row r="33" spans="1:14" s="68" customFormat="1" ht="18" customHeight="1">
      <c r="A33" s="77" t="s">
        <v>19</v>
      </c>
      <c r="B33" s="71" t="s">
        <v>18</v>
      </c>
      <c r="C33" s="155" t="s">
        <v>20</v>
      </c>
      <c r="D33" s="155">
        <v>8230</v>
      </c>
      <c r="E33" s="155">
        <v>8250</v>
      </c>
      <c r="F33" s="155">
        <v>8472.8</v>
      </c>
      <c r="G33" s="155">
        <v>8497.5</v>
      </c>
      <c r="H33" s="155">
        <v>8530.5</v>
      </c>
      <c r="I33" s="155">
        <v>8811.7</v>
      </c>
      <c r="J33" s="155">
        <v>8854.4</v>
      </c>
      <c r="K33" s="155">
        <v>8905.8</v>
      </c>
      <c r="L33" s="155">
        <v>8987.9</v>
      </c>
      <c r="M33" s="155">
        <v>9066.9</v>
      </c>
      <c r="N33" s="155">
        <v>9137.4</v>
      </c>
    </row>
    <row r="34" spans="1:14" s="68" customFormat="1" ht="18" customHeight="1">
      <c r="A34" s="77" t="s">
        <v>21</v>
      </c>
      <c r="B34" s="71" t="s">
        <v>22</v>
      </c>
      <c r="C34" s="155"/>
      <c r="D34" s="155">
        <v>100.6</v>
      </c>
      <c r="E34" s="155">
        <v>107.2</v>
      </c>
      <c r="F34" s="155">
        <v>103.8</v>
      </c>
      <c r="G34" s="155">
        <v>105.1</v>
      </c>
      <c r="H34" s="155">
        <v>105.3</v>
      </c>
      <c r="I34" s="155">
        <v>104</v>
      </c>
      <c r="J34" s="155">
        <v>104.6</v>
      </c>
      <c r="K34" s="155">
        <v>104.9</v>
      </c>
      <c r="L34" s="155">
        <v>104</v>
      </c>
      <c r="M34" s="155">
        <v>104.3</v>
      </c>
      <c r="N34" s="155">
        <v>104.3</v>
      </c>
    </row>
    <row r="35" spans="1:14" s="68" customFormat="1" ht="18" customHeight="1">
      <c r="A35" s="156" t="s">
        <v>23</v>
      </c>
      <c r="B35" s="61" t="s">
        <v>24</v>
      </c>
      <c r="C35" s="155"/>
      <c r="D35" s="155">
        <v>196.9</v>
      </c>
      <c r="E35" s="155">
        <v>100.2</v>
      </c>
      <c r="F35" s="155">
        <v>102.7</v>
      </c>
      <c r="G35" s="155">
        <v>103</v>
      </c>
      <c r="H35" s="155">
        <v>103.4</v>
      </c>
      <c r="I35" s="155">
        <v>104</v>
      </c>
      <c r="J35" s="155">
        <v>104.2</v>
      </c>
      <c r="K35" s="155">
        <v>104.4</v>
      </c>
      <c r="L35" s="155">
        <v>102</v>
      </c>
      <c r="M35" s="155">
        <v>102.4</v>
      </c>
      <c r="N35" s="155">
        <v>102.6</v>
      </c>
    </row>
    <row r="36" spans="1:14" s="68" customFormat="1" ht="18" customHeight="1">
      <c r="A36" s="73" t="s">
        <v>30</v>
      </c>
      <c r="B36" s="159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</row>
    <row r="37" spans="1:14" s="68" customFormat="1" ht="18" customHeight="1">
      <c r="A37" s="73" t="s">
        <v>17</v>
      </c>
      <c r="B37" s="71" t="s">
        <v>18</v>
      </c>
      <c r="C37" s="155">
        <v>11266</v>
      </c>
      <c r="D37" s="155">
        <v>11690</v>
      </c>
      <c r="E37" s="155">
        <v>12644.5</v>
      </c>
      <c r="F37" s="155">
        <v>13269.4</v>
      </c>
      <c r="G37" s="155">
        <v>13448.8</v>
      </c>
      <c r="H37" s="155">
        <v>13527.7</v>
      </c>
      <c r="I37" s="155">
        <v>14283.2</v>
      </c>
      <c r="J37" s="155">
        <v>14630.1</v>
      </c>
      <c r="K37" s="155">
        <v>14814.9</v>
      </c>
      <c r="L37" s="155">
        <v>15211</v>
      </c>
      <c r="M37" s="155">
        <v>15732.2</v>
      </c>
      <c r="N37" s="155">
        <v>15961.9</v>
      </c>
    </row>
    <row r="38" spans="1:14" s="68" customFormat="1" ht="18" customHeight="1">
      <c r="A38" s="77" t="s">
        <v>19</v>
      </c>
      <c r="B38" s="71" t="s">
        <v>18</v>
      </c>
      <c r="C38" s="155" t="s">
        <v>20</v>
      </c>
      <c r="D38" s="155">
        <v>11690</v>
      </c>
      <c r="E38" s="155">
        <v>11983.9</v>
      </c>
      <c r="F38" s="155">
        <v>11924.9</v>
      </c>
      <c r="G38" s="155">
        <v>11936.7</v>
      </c>
      <c r="H38" s="155">
        <v>12175.6</v>
      </c>
      <c r="I38" s="155">
        <v>12342.3</v>
      </c>
      <c r="J38" s="155">
        <v>12414.2</v>
      </c>
      <c r="K38" s="155">
        <v>12711.3</v>
      </c>
      <c r="L38" s="155">
        <v>12638.5</v>
      </c>
      <c r="M38" s="155">
        <v>12799</v>
      </c>
      <c r="N38" s="155">
        <v>13130.8</v>
      </c>
    </row>
    <row r="39" spans="1:14" s="68" customFormat="1" ht="18" customHeight="1">
      <c r="A39" s="77" t="s">
        <v>21</v>
      </c>
      <c r="B39" s="71" t="s">
        <v>22</v>
      </c>
      <c r="C39" s="155"/>
      <c r="D39" s="155">
        <v>100.6</v>
      </c>
      <c r="E39" s="155">
        <v>107.2</v>
      </c>
      <c r="F39" s="155">
        <v>103.8</v>
      </c>
      <c r="G39" s="155">
        <v>105.1</v>
      </c>
      <c r="H39" s="155">
        <v>105.3</v>
      </c>
      <c r="I39" s="155">
        <v>104</v>
      </c>
      <c r="J39" s="155">
        <v>104.6</v>
      </c>
      <c r="K39" s="155">
        <v>104.9</v>
      </c>
      <c r="L39" s="155">
        <v>104</v>
      </c>
      <c r="M39" s="155">
        <v>104.3</v>
      </c>
      <c r="N39" s="155">
        <v>104.3</v>
      </c>
    </row>
    <row r="40" spans="1:14" s="68" customFormat="1" ht="18" customHeight="1">
      <c r="A40" s="156" t="s">
        <v>23</v>
      </c>
      <c r="B40" s="61" t="s">
        <v>24</v>
      </c>
      <c r="C40" s="155"/>
      <c r="D40" s="155">
        <v>103.8</v>
      </c>
      <c r="E40" s="155">
        <v>100.9</v>
      </c>
      <c r="F40" s="155">
        <v>101.1</v>
      </c>
      <c r="G40" s="155">
        <v>101.2</v>
      </c>
      <c r="H40" s="155">
        <v>101.6</v>
      </c>
      <c r="I40" s="155">
        <v>103.5</v>
      </c>
      <c r="J40" s="155">
        <v>104</v>
      </c>
      <c r="K40" s="155">
        <v>104.4</v>
      </c>
      <c r="L40" s="155">
        <v>102.4</v>
      </c>
      <c r="M40" s="155">
        <v>103.1</v>
      </c>
      <c r="N40" s="155">
        <v>103.3</v>
      </c>
    </row>
    <row r="41" spans="1:14" s="68" customFormat="1" ht="18" customHeight="1">
      <c r="A41" s="73" t="s">
        <v>31</v>
      </c>
      <c r="B41" s="159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</row>
    <row r="42" spans="1:14" s="68" customFormat="1" ht="18" customHeight="1">
      <c r="A42" s="73" t="s">
        <v>17</v>
      </c>
      <c r="B42" s="71" t="s">
        <v>18</v>
      </c>
      <c r="C42" s="155">
        <v>12232.7</v>
      </c>
      <c r="D42" s="155">
        <v>12440</v>
      </c>
      <c r="E42" s="155">
        <v>13402.4</v>
      </c>
      <c r="F42" s="155">
        <v>13981.2</v>
      </c>
      <c r="G42" s="155">
        <v>14212.7</v>
      </c>
      <c r="H42" s="155">
        <v>14253.9</v>
      </c>
      <c r="I42" s="155">
        <v>14525.9</v>
      </c>
      <c r="J42" s="155">
        <v>14925.9</v>
      </c>
      <c r="K42" s="155">
        <v>15086.9</v>
      </c>
      <c r="L42" s="155">
        <v>15106.9</v>
      </c>
      <c r="M42" s="155">
        <v>15692.2</v>
      </c>
      <c r="N42" s="155">
        <v>15893</v>
      </c>
    </row>
    <row r="43" spans="1:14" s="68" customFormat="1" ht="18" customHeight="1">
      <c r="A43" s="77" t="s">
        <v>19</v>
      </c>
      <c r="B43" s="71" t="s">
        <v>18</v>
      </c>
      <c r="C43" s="155" t="s">
        <v>20</v>
      </c>
      <c r="D43" s="155">
        <v>12440</v>
      </c>
      <c r="E43" s="155">
        <v>12502.2</v>
      </c>
      <c r="F43" s="155">
        <v>12564.7</v>
      </c>
      <c r="G43" s="155">
        <v>12614.7</v>
      </c>
      <c r="H43" s="155">
        <v>12627.2</v>
      </c>
      <c r="I43" s="155">
        <v>12552.1</v>
      </c>
      <c r="J43" s="155">
        <v>12665.2</v>
      </c>
      <c r="K43" s="155">
        <v>12740.8</v>
      </c>
      <c r="L43" s="155">
        <v>12552.1</v>
      </c>
      <c r="M43" s="155">
        <v>12766.5</v>
      </c>
      <c r="N43" s="155">
        <v>12868.2</v>
      </c>
    </row>
    <row r="44" spans="1:14" s="68" customFormat="1" ht="18" customHeight="1">
      <c r="A44" s="77" t="s">
        <v>21</v>
      </c>
      <c r="B44" s="71" t="s">
        <v>22</v>
      </c>
      <c r="C44" s="155"/>
      <c r="D44" s="155">
        <v>100.6</v>
      </c>
      <c r="E44" s="155">
        <v>107.2</v>
      </c>
      <c r="F44" s="155">
        <v>103.8</v>
      </c>
      <c r="G44" s="155">
        <v>105.1</v>
      </c>
      <c r="H44" s="155">
        <v>105.3</v>
      </c>
      <c r="I44" s="155">
        <v>104</v>
      </c>
      <c r="J44" s="155">
        <v>104.6</v>
      </c>
      <c r="K44" s="155">
        <v>104.9</v>
      </c>
      <c r="L44" s="155">
        <v>104</v>
      </c>
      <c r="M44" s="155">
        <v>104.3</v>
      </c>
      <c r="N44" s="155">
        <v>104.3</v>
      </c>
    </row>
    <row r="45" spans="1:14" s="68" customFormat="1" ht="18" customHeight="1">
      <c r="A45" s="156" t="s">
        <v>23</v>
      </c>
      <c r="B45" s="61" t="s">
        <v>24</v>
      </c>
      <c r="C45" s="155"/>
      <c r="D45" s="155">
        <v>101.7</v>
      </c>
      <c r="E45" s="155">
        <v>100.5</v>
      </c>
      <c r="F45" s="155">
        <v>100.5</v>
      </c>
      <c r="G45" s="155">
        <v>100.9</v>
      </c>
      <c r="H45" s="155">
        <v>101</v>
      </c>
      <c r="I45" s="155">
        <v>99.9</v>
      </c>
      <c r="J45" s="155">
        <v>100.4</v>
      </c>
      <c r="K45" s="155">
        <v>100.9</v>
      </c>
      <c r="L45" s="155">
        <v>100</v>
      </c>
      <c r="M45" s="155">
        <v>100.8</v>
      </c>
      <c r="N45" s="155">
        <v>101</v>
      </c>
    </row>
    <row r="46" spans="1:14" s="68" customFormat="1" ht="15.75">
      <c r="A46" s="73" t="s">
        <v>32</v>
      </c>
      <c r="B46" s="159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</row>
    <row r="47" spans="1:14" s="68" customFormat="1" ht="15.75">
      <c r="A47" s="73" t="s">
        <v>17</v>
      </c>
      <c r="B47" s="71" t="s">
        <v>18</v>
      </c>
      <c r="C47" s="155">
        <v>52804.1</v>
      </c>
      <c r="D47" s="155">
        <v>163438.4</v>
      </c>
      <c r="E47" s="155">
        <v>181338.2</v>
      </c>
      <c r="F47" s="155">
        <v>190487.8</v>
      </c>
      <c r="G47" s="155">
        <v>193254.7</v>
      </c>
      <c r="H47" s="155">
        <v>194768.1</v>
      </c>
      <c r="I47" s="155">
        <v>201078.9</v>
      </c>
      <c r="J47" s="155">
        <v>206187.3</v>
      </c>
      <c r="K47" s="155">
        <v>210441.1</v>
      </c>
      <c r="L47" s="155">
        <v>209958.5</v>
      </c>
      <c r="M47" s="155">
        <v>216988.8</v>
      </c>
      <c r="N47" s="155">
        <v>223440.9</v>
      </c>
    </row>
    <row r="48" spans="1:14" s="68" customFormat="1" ht="15.75">
      <c r="A48" s="77" t="str">
        <f>A23</f>
        <v>     в ценах 2017 года</v>
      </c>
      <c r="B48" s="71" t="s">
        <v>18</v>
      </c>
      <c r="C48" s="155" t="s">
        <v>20</v>
      </c>
      <c r="D48" s="155">
        <v>163438.4</v>
      </c>
      <c r="E48" s="155">
        <v>169158.7</v>
      </c>
      <c r="F48" s="155">
        <v>171188.6</v>
      </c>
      <c r="G48" s="155">
        <v>171526.9</v>
      </c>
      <c r="H48" s="155">
        <v>172541.9</v>
      </c>
      <c r="I48" s="155">
        <v>173756.4</v>
      </c>
      <c r="J48" s="155">
        <v>174957.4</v>
      </c>
      <c r="K48" s="155">
        <v>177718.2</v>
      </c>
      <c r="L48" s="155">
        <v>174451.4</v>
      </c>
      <c r="M48" s="155">
        <v>176532</v>
      </c>
      <c r="N48" s="155">
        <v>180917.1</v>
      </c>
    </row>
    <row r="49" spans="1:14" s="68" customFormat="1" ht="15.75">
      <c r="A49" s="77" t="s">
        <v>21</v>
      </c>
      <c r="B49" s="71" t="s">
        <v>22</v>
      </c>
      <c r="C49" s="155"/>
      <c r="D49" s="155">
        <v>100.6</v>
      </c>
      <c r="E49" s="155">
        <v>107.2</v>
      </c>
      <c r="F49" s="155">
        <v>103.8</v>
      </c>
      <c r="G49" s="155">
        <v>105.1</v>
      </c>
      <c r="H49" s="155">
        <v>105.3</v>
      </c>
      <c r="I49" s="155">
        <v>104</v>
      </c>
      <c r="J49" s="155">
        <v>104.6</v>
      </c>
      <c r="K49" s="155">
        <v>104.9</v>
      </c>
      <c r="L49" s="155">
        <v>104</v>
      </c>
      <c r="M49" s="155">
        <v>104.3</v>
      </c>
      <c r="N49" s="155">
        <v>104.3</v>
      </c>
    </row>
    <row r="50" spans="1:14" s="68" customFormat="1" ht="18.75" customHeight="1">
      <c r="A50" s="156" t="s">
        <v>23</v>
      </c>
      <c r="B50" s="61" t="s">
        <v>24</v>
      </c>
      <c r="C50" s="155"/>
      <c r="D50" s="155">
        <v>309.5</v>
      </c>
      <c r="E50" s="155">
        <v>103.5</v>
      </c>
      <c r="F50" s="155">
        <v>101.2</v>
      </c>
      <c r="G50" s="155">
        <v>101.4</v>
      </c>
      <c r="H50" s="155">
        <v>102</v>
      </c>
      <c r="I50" s="155">
        <v>101.5</v>
      </c>
      <c r="J50" s="155">
        <v>102</v>
      </c>
      <c r="K50" s="155">
        <v>103</v>
      </c>
      <c r="L50" s="155">
        <v>100.4</v>
      </c>
      <c r="M50" s="155">
        <v>100.9</v>
      </c>
      <c r="N50" s="155">
        <v>101.8</v>
      </c>
    </row>
    <row r="51" spans="1:14" s="68" customFormat="1" ht="15.75">
      <c r="A51" s="73" t="s">
        <v>33</v>
      </c>
      <c r="B51" s="15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68" customFormat="1" ht="15.75">
      <c r="A52" s="160" t="s">
        <v>34</v>
      </c>
      <c r="B52" s="14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s="68" customFormat="1" ht="21" customHeight="1">
      <c r="A53" s="161" t="s">
        <v>35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</row>
    <row r="54" spans="1:14" s="68" customFormat="1" ht="15.75">
      <c r="A54" s="73" t="s">
        <v>17</v>
      </c>
      <c r="B54" s="11" t="s">
        <v>18</v>
      </c>
      <c r="C54" s="155">
        <f aca="true" t="shared" si="6" ref="C54:W54">C60+C71+C127</f>
        <v>91338.2</v>
      </c>
      <c r="D54" s="155">
        <f t="shared" si="6"/>
        <v>133092.50000000003</v>
      </c>
      <c r="E54" s="155">
        <f t="shared" si="6"/>
        <v>124682.86345440002</v>
      </c>
      <c r="F54" s="155">
        <f t="shared" si="6"/>
        <v>130904.51342661027</v>
      </c>
      <c r="G54" s="155">
        <f t="shared" si="6"/>
        <v>132077.25212252233</v>
      </c>
      <c r="H54" s="155">
        <f t="shared" si="6"/>
        <v>134607.3332713061</v>
      </c>
      <c r="I54" s="155">
        <f t="shared" si="6"/>
        <v>137573.34612579164</v>
      </c>
      <c r="J54" s="155">
        <f t="shared" si="6"/>
        <v>140712.56965377176</v>
      </c>
      <c r="K54" s="155">
        <f t="shared" si="6"/>
        <v>144018.60817466417</v>
      </c>
      <c r="L54" s="155">
        <f t="shared" si="6"/>
        <v>144086.15125356257</v>
      </c>
      <c r="M54" s="155">
        <f t="shared" si="6"/>
        <v>148881.0492487352</v>
      </c>
      <c r="N54" s="155">
        <f t="shared" si="6"/>
        <v>153246.8988423153</v>
      </c>
    </row>
    <row r="55" spans="1:14" s="68" customFormat="1" ht="15.75">
      <c r="A55" s="77" t="s">
        <v>19</v>
      </c>
      <c r="B55" s="11" t="s">
        <v>18</v>
      </c>
      <c r="C55" s="155" t="s">
        <v>20</v>
      </c>
      <c r="D55" s="155">
        <f aca="true" t="shared" si="7" ref="D55:W55">D61+D72+D128</f>
        <v>133092.50000000003</v>
      </c>
      <c r="E55" s="155">
        <f t="shared" si="7"/>
        <v>116366.5</v>
      </c>
      <c r="F55" s="155">
        <f t="shared" si="7"/>
        <v>117757.6</v>
      </c>
      <c r="G55" s="155">
        <f t="shared" si="7"/>
        <v>118539.68200000002</v>
      </c>
      <c r="H55" s="155">
        <f t="shared" si="7"/>
        <v>120513.73300000001</v>
      </c>
      <c r="I55" s="155">
        <f t="shared" si="7"/>
        <v>120034.00328</v>
      </c>
      <c r="J55" s="155">
        <f t="shared" si="7"/>
        <v>121805.145834</v>
      </c>
      <c r="K55" s="155">
        <f t="shared" si="7"/>
        <v>124251.36383899998</v>
      </c>
      <c r="L55" s="155">
        <f t="shared" si="7"/>
        <v>121613.49403303998</v>
      </c>
      <c r="M55" s="155">
        <f t="shared" si="7"/>
        <v>124379.90834841</v>
      </c>
      <c r="N55" s="155">
        <f t="shared" si="7"/>
        <v>127332.084470224</v>
      </c>
    </row>
    <row r="56" spans="1:14" s="68" customFormat="1" ht="15.75">
      <c r="A56" s="77" t="s">
        <v>21</v>
      </c>
      <c r="B56" s="11" t="s">
        <v>22</v>
      </c>
      <c r="C56" s="155"/>
      <c r="D56" s="155">
        <v>108.4</v>
      </c>
      <c r="E56" s="163">
        <f>E54/E55*100</f>
        <v>107.1466989678301</v>
      </c>
      <c r="F56" s="164">
        <f>F54/F55/E56*10000</f>
        <v>103.74970710817284</v>
      </c>
      <c r="G56" s="164">
        <f>G54/G55/E56*10000</f>
        <v>103.98853775199994</v>
      </c>
      <c r="H56" s="164">
        <f>H54/H55/E56*10000</f>
        <v>104.24455640236594</v>
      </c>
      <c r="I56" s="164">
        <f>I54/I55/E56/F56*1000000</f>
        <v>103.1013459759973</v>
      </c>
      <c r="J56" s="164">
        <f>J54/J55/E56/G56*1000000</f>
        <v>103.68191046978909</v>
      </c>
      <c r="K56" s="164">
        <f>K54/K55/E56/H56*1000000</f>
        <v>103.77321309112163</v>
      </c>
      <c r="L56" s="164">
        <f>L54/L55/E56/F56/I56*100000000</f>
        <v>103.37379609492824</v>
      </c>
      <c r="M56" s="164">
        <f>M54/M55/E56/G56/J56*100000000</f>
        <v>103.6148327691644</v>
      </c>
      <c r="N56" s="164">
        <f>N54/N55/E56/H56/K56*100000000</f>
        <v>103.83323883066544</v>
      </c>
    </row>
    <row r="57" spans="1:14" s="68" customFormat="1" ht="31.5">
      <c r="A57" s="76" t="s">
        <v>36</v>
      </c>
      <c r="B57" s="18" t="s">
        <v>24</v>
      </c>
      <c r="C57" s="155"/>
      <c r="D57" s="155">
        <f>D55/C54*100</f>
        <v>145.71395100844995</v>
      </c>
      <c r="E57" s="155">
        <f>E55/D55*100</f>
        <v>87.43280049589569</v>
      </c>
      <c r="F57" s="155">
        <f>F55/E55*100</f>
        <v>101.19544714329297</v>
      </c>
      <c r="G57" s="155">
        <f>G55/E55*100</f>
        <v>101.86753232244676</v>
      </c>
      <c r="H57" s="155">
        <f aca="true" t="shared" si="8" ref="H57:W57">H55/E55*100</f>
        <v>103.563940653023</v>
      </c>
      <c r="I57" s="155">
        <f t="shared" si="8"/>
        <v>101.9331264224135</v>
      </c>
      <c r="J57" s="155">
        <f t="shared" si="8"/>
        <v>102.75474320405212</v>
      </c>
      <c r="K57" s="155">
        <f t="shared" si="8"/>
        <v>103.10141487277636</v>
      </c>
      <c r="L57" s="155">
        <f t="shared" si="8"/>
        <v>101.31586942856146</v>
      </c>
      <c r="M57" s="155">
        <f t="shared" si="8"/>
        <v>102.11383722484022</v>
      </c>
      <c r="N57" s="155">
        <f t="shared" si="8"/>
        <v>102.47942600872848</v>
      </c>
    </row>
    <row r="58" spans="1:14" s="68" customFormat="1" ht="32.25" customHeight="1">
      <c r="A58" s="165" t="s">
        <v>37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</row>
    <row r="59" spans="1:14" s="68" customFormat="1" ht="16.5" customHeight="1">
      <c r="A59" s="167" t="s">
        <v>38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</row>
    <row r="60" spans="1:14" s="68" customFormat="1" ht="15.75">
      <c r="A60" s="73" t="s">
        <v>17</v>
      </c>
      <c r="B60" s="11" t="s">
        <v>18</v>
      </c>
      <c r="C60" s="155">
        <v>15867.3</v>
      </c>
      <c r="D60" s="155">
        <v>13463.4</v>
      </c>
      <c r="E60" s="155">
        <v>23585.5</v>
      </c>
      <c r="F60" s="155">
        <v>23272.7</v>
      </c>
      <c r="G60" s="155">
        <v>23343.4</v>
      </c>
      <c r="H60" s="155">
        <v>23892.4</v>
      </c>
      <c r="I60" s="155">
        <v>23389.1</v>
      </c>
      <c r="J60" s="155">
        <v>23530.4</v>
      </c>
      <c r="K60" s="155">
        <v>24179.9</v>
      </c>
      <c r="L60" s="155">
        <v>23717.7</v>
      </c>
      <c r="M60" s="155">
        <v>23955.8</v>
      </c>
      <c r="N60" s="155">
        <v>24690.3</v>
      </c>
    </row>
    <row r="61" spans="1:14" s="68" customFormat="1" ht="15.75">
      <c r="A61" s="77" t="s">
        <v>19</v>
      </c>
      <c r="B61" s="11" t="s">
        <v>18</v>
      </c>
      <c r="C61" s="155" t="s">
        <v>20</v>
      </c>
      <c r="D61" s="155">
        <v>13463.4</v>
      </c>
      <c r="E61" s="155">
        <v>20490</v>
      </c>
      <c r="F61" s="155">
        <v>19998.2</v>
      </c>
      <c r="G61" s="155">
        <v>20030</v>
      </c>
      <c r="H61" s="155">
        <v>20510.5</v>
      </c>
      <c r="I61" s="155">
        <v>19998.2</v>
      </c>
      <c r="J61" s="155">
        <v>20070.1</v>
      </c>
      <c r="K61" s="155">
        <v>20613.1</v>
      </c>
      <c r="L61" s="155">
        <v>20118.2</v>
      </c>
      <c r="M61" s="155">
        <v>20230.7</v>
      </c>
      <c r="N61" s="155">
        <v>20798.6</v>
      </c>
    </row>
    <row r="62" spans="1:14" s="68" customFormat="1" ht="15.75">
      <c r="A62" s="77" t="s">
        <v>21</v>
      </c>
      <c r="B62" s="11" t="s">
        <v>22</v>
      </c>
      <c r="C62" s="155"/>
      <c r="D62" s="155">
        <v>115.1</v>
      </c>
      <c r="E62" s="155">
        <v>115.1</v>
      </c>
      <c r="F62" s="155">
        <v>101.1</v>
      </c>
      <c r="G62" s="155">
        <v>101.2</v>
      </c>
      <c r="H62" s="155">
        <v>101.2</v>
      </c>
      <c r="I62" s="155">
        <v>100.5</v>
      </c>
      <c r="J62" s="155">
        <v>100.6</v>
      </c>
      <c r="K62" s="155">
        <v>100.7</v>
      </c>
      <c r="L62" s="155">
        <v>100.8</v>
      </c>
      <c r="M62" s="155">
        <v>101</v>
      </c>
      <c r="N62" s="155">
        <v>101.2</v>
      </c>
    </row>
    <row r="63" spans="1:14" s="68" customFormat="1" ht="31.5">
      <c r="A63" s="169" t="s">
        <v>36</v>
      </c>
      <c r="B63" s="18" t="s">
        <v>24</v>
      </c>
      <c r="C63" s="155"/>
      <c r="D63" s="155">
        <v>84.8</v>
      </c>
      <c r="E63" s="155">
        <v>152.2</v>
      </c>
      <c r="F63" s="155">
        <v>97.6</v>
      </c>
      <c r="G63" s="155">
        <v>97.8</v>
      </c>
      <c r="H63" s="155">
        <v>100.1</v>
      </c>
      <c r="I63" s="155">
        <v>100</v>
      </c>
      <c r="J63" s="155">
        <v>100.2</v>
      </c>
      <c r="K63" s="155">
        <v>100.5</v>
      </c>
      <c r="L63" s="155">
        <v>100.6</v>
      </c>
      <c r="M63" s="155">
        <v>100.8</v>
      </c>
      <c r="N63" s="155">
        <v>100.9</v>
      </c>
    </row>
    <row r="64" spans="1:14" s="68" customFormat="1" ht="15.75">
      <c r="A64" s="158" t="s">
        <v>26</v>
      </c>
      <c r="B64" s="170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</row>
    <row r="65" spans="1:14" s="68" customFormat="1" ht="15.75">
      <c r="A65" s="172" t="s">
        <v>39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</row>
    <row r="66" spans="1:14" s="68" customFormat="1" ht="15.75">
      <c r="A66" s="73" t="s">
        <v>17</v>
      </c>
      <c r="B66" s="11" t="s">
        <v>18</v>
      </c>
      <c r="C66" s="155">
        <v>15867.3</v>
      </c>
      <c r="D66" s="155">
        <v>13463.4</v>
      </c>
      <c r="E66" s="155">
        <v>23585.5</v>
      </c>
      <c r="F66" s="155">
        <v>23272.7</v>
      </c>
      <c r="G66" s="155">
        <v>23343.4</v>
      </c>
      <c r="H66" s="155">
        <v>23892.4</v>
      </c>
      <c r="I66" s="155">
        <v>23389.1</v>
      </c>
      <c r="J66" s="155">
        <v>23530.4</v>
      </c>
      <c r="K66" s="155">
        <v>24179.9</v>
      </c>
      <c r="L66" s="155">
        <v>23717.7</v>
      </c>
      <c r="M66" s="155">
        <v>23955.8</v>
      </c>
      <c r="N66" s="155">
        <v>24690.3</v>
      </c>
    </row>
    <row r="67" spans="1:14" s="68" customFormat="1" ht="15.75">
      <c r="A67" s="77" t="str">
        <f>A61</f>
        <v>     в ценах 2017 года</v>
      </c>
      <c r="B67" s="11" t="s">
        <v>18</v>
      </c>
      <c r="C67" s="155" t="s">
        <v>20</v>
      </c>
      <c r="D67" s="155">
        <v>13463.4</v>
      </c>
      <c r="E67" s="155">
        <v>20490</v>
      </c>
      <c r="F67" s="155">
        <v>19998.2</v>
      </c>
      <c r="G67" s="155">
        <v>20030</v>
      </c>
      <c r="H67" s="155">
        <v>20510.5</v>
      </c>
      <c r="I67" s="155">
        <v>19998.2</v>
      </c>
      <c r="J67" s="155">
        <v>20070.1</v>
      </c>
      <c r="K67" s="155">
        <v>20613.1</v>
      </c>
      <c r="L67" s="155">
        <v>20118.2</v>
      </c>
      <c r="M67" s="155">
        <v>20230.7</v>
      </c>
      <c r="N67" s="155">
        <v>20798.6</v>
      </c>
    </row>
    <row r="68" spans="1:14" s="68" customFormat="1" ht="15.75">
      <c r="A68" s="77" t="s">
        <v>21</v>
      </c>
      <c r="B68" s="11" t="s">
        <v>22</v>
      </c>
      <c r="C68" s="155"/>
      <c r="D68" s="155">
        <v>115.1</v>
      </c>
      <c r="E68" s="155">
        <v>115.1</v>
      </c>
      <c r="F68" s="155">
        <v>101.1</v>
      </c>
      <c r="G68" s="155">
        <v>101.2</v>
      </c>
      <c r="H68" s="155">
        <v>101.2</v>
      </c>
      <c r="I68" s="155">
        <v>100.5</v>
      </c>
      <c r="J68" s="155">
        <v>100.6</v>
      </c>
      <c r="K68" s="155">
        <v>100.7</v>
      </c>
      <c r="L68" s="155">
        <v>100.8</v>
      </c>
      <c r="M68" s="155">
        <v>101</v>
      </c>
      <c r="N68" s="155">
        <v>101.2</v>
      </c>
    </row>
    <row r="69" spans="1:14" s="68" customFormat="1" ht="19.5" customHeight="1">
      <c r="A69" s="156" t="s">
        <v>23</v>
      </c>
      <c r="B69" s="79" t="s">
        <v>24</v>
      </c>
      <c r="C69" s="155"/>
      <c r="D69" s="155">
        <v>84.8</v>
      </c>
      <c r="E69" s="155">
        <v>152.2</v>
      </c>
      <c r="F69" s="155">
        <v>97.6</v>
      </c>
      <c r="G69" s="155">
        <v>97.8</v>
      </c>
      <c r="H69" s="155">
        <v>100.1</v>
      </c>
      <c r="I69" s="155">
        <v>100</v>
      </c>
      <c r="J69" s="155">
        <v>100.2</v>
      </c>
      <c r="K69" s="155">
        <v>100.5</v>
      </c>
      <c r="L69" s="155">
        <v>100.6</v>
      </c>
      <c r="M69" s="155">
        <v>100.8</v>
      </c>
      <c r="N69" s="155">
        <v>100.9</v>
      </c>
    </row>
    <row r="70" spans="1:2" s="147" customFormat="1" ht="16.5" customHeight="1">
      <c r="A70" s="147" t="s">
        <v>40</v>
      </c>
      <c r="B70" s="174"/>
    </row>
    <row r="71" spans="1:14" s="68" customFormat="1" ht="15.75">
      <c r="A71" s="73" t="s">
        <v>17</v>
      </c>
      <c r="B71" s="11" t="s">
        <v>18</v>
      </c>
      <c r="C71" s="155">
        <f aca="true" t="shared" si="9" ref="C71:W71">C76+C91+C96+C116+C121</f>
        <v>69683.5</v>
      </c>
      <c r="D71" s="155">
        <f t="shared" si="9"/>
        <v>113810.90000000002</v>
      </c>
      <c r="E71" s="155">
        <f t="shared" si="9"/>
        <v>94055.50645440002</v>
      </c>
      <c r="F71" s="155">
        <f t="shared" si="9"/>
        <v>100272.01360165027</v>
      </c>
      <c r="G71" s="155">
        <f t="shared" si="9"/>
        <v>101345.22450316233</v>
      </c>
      <c r="H71" s="155">
        <f t="shared" si="9"/>
        <v>103273.77636422108</v>
      </c>
      <c r="I71" s="155">
        <f t="shared" si="9"/>
        <v>106503.98619821787</v>
      </c>
      <c r="J71" s="155">
        <f t="shared" si="9"/>
        <v>109406.77663574228</v>
      </c>
      <c r="K71" s="155">
        <f t="shared" si="9"/>
        <v>111962.34906185656</v>
      </c>
      <c r="L71" s="155">
        <f t="shared" si="9"/>
        <v>112343.58158590729</v>
      </c>
      <c r="M71" s="155">
        <f t="shared" si="9"/>
        <v>116752.9812264654</v>
      </c>
      <c r="N71" s="155">
        <f t="shared" si="9"/>
        <v>120214.73589514804</v>
      </c>
    </row>
    <row r="72" spans="1:14" s="68" customFormat="1" ht="15.75">
      <c r="A72" s="77" t="s">
        <v>19</v>
      </c>
      <c r="B72" s="11" t="s">
        <v>18</v>
      </c>
      <c r="C72" s="155" t="s">
        <v>20</v>
      </c>
      <c r="D72" s="101">
        <f aca="true" t="shared" si="10" ref="D72:W72">D77+D97+D117+D122+D92</f>
        <v>113810.90000000002</v>
      </c>
      <c r="E72" s="101">
        <f t="shared" si="10"/>
        <v>89239.5</v>
      </c>
      <c r="F72" s="101">
        <f t="shared" si="10"/>
        <v>91076.68000000001</v>
      </c>
      <c r="G72" s="101">
        <f t="shared" si="10"/>
        <v>91813.68800000001</v>
      </c>
      <c r="H72" s="101">
        <f t="shared" si="10"/>
        <v>93291.90000000001</v>
      </c>
      <c r="I72" s="101">
        <f t="shared" si="10"/>
        <v>93297.93012</v>
      </c>
      <c r="J72" s="101">
        <f t="shared" si="10"/>
        <v>94959.56240000001</v>
      </c>
      <c r="K72" s="101">
        <f t="shared" si="10"/>
        <v>96833.809</v>
      </c>
      <c r="L72" s="101">
        <f t="shared" si="10"/>
        <v>94699.73569511999</v>
      </c>
      <c r="M72" s="101">
        <f t="shared" si="10"/>
        <v>97301.7846784</v>
      </c>
      <c r="N72" s="101">
        <f t="shared" si="10"/>
        <v>99637.209224</v>
      </c>
    </row>
    <row r="73" spans="1:14" s="68" customFormat="1" ht="15.75">
      <c r="A73" s="77" t="s">
        <v>21</v>
      </c>
      <c r="B73" s="11" t="s">
        <v>22</v>
      </c>
      <c r="C73" s="155"/>
      <c r="D73" s="175">
        <v>106.3</v>
      </c>
      <c r="E73" s="176">
        <f>E71/E72*100</f>
        <v>105.39672057149583</v>
      </c>
      <c r="F73" s="177">
        <f>F71/F72/E73*10000</f>
        <v>104.45889978472687</v>
      </c>
      <c r="G73" s="177">
        <f>G71/G72/E73*10000</f>
        <v>104.72943449613669</v>
      </c>
      <c r="H73" s="177">
        <f>H71/H72/E73*10000</f>
        <v>105.03136795785568</v>
      </c>
      <c r="I73" s="177">
        <f>I71/I72/E73/F73*1000000</f>
        <v>103.6862836604347</v>
      </c>
      <c r="J73" s="177">
        <f>J71/J72/E73/G73*1000000</f>
        <v>104.37816603887848</v>
      </c>
      <c r="K73" s="177">
        <f>K71/K72/E73/H73*1000000</f>
        <v>104.44769651823219</v>
      </c>
      <c r="L73" s="177">
        <f>L71/L72/E73/F73/I73*100000000</f>
        <v>103.92155689161721</v>
      </c>
      <c r="M73" s="177">
        <f>M71/M72/E73/G73/J73*100000000</f>
        <v>104.14577460601069</v>
      </c>
      <c r="N73" s="177">
        <f>N71/N72/E73/H73/K73*100000000</f>
        <v>104.34969055968413</v>
      </c>
    </row>
    <row r="74" spans="1:14" s="68" customFormat="1" ht="25.5">
      <c r="A74" s="156" t="s">
        <v>23</v>
      </c>
      <c r="B74" s="79" t="s">
        <v>24</v>
      </c>
      <c r="C74" s="155"/>
      <c r="D74" s="155">
        <f>D72/C71*100</f>
        <v>163.32546442127622</v>
      </c>
      <c r="E74" s="155">
        <f>E72/D72*100</f>
        <v>78.41032800900439</v>
      </c>
      <c r="F74" s="155">
        <f>F72/E72*100</f>
        <v>102.05870718683991</v>
      </c>
      <c r="G74" s="155">
        <f>G72/E72*100</f>
        <v>102.88458362048196</v>
      </c>
      <c r="H74" s="155">
        <f aca="true" t="shared" si="11" ref="H74:W74">H72/E72*100</f>
        <v>104.54103844149734</v>
      </c>
      <c r="I74" s="155">
        <f t="shared" si="11"/>
        <v>102.43887910714355</v>
      </c>
      <c r="J74" s="155">
        <f t="shared" si="11"/>
        <v>103.42636753683176</v>
      </c>
      <c r="K74" s="155">
        <f t="shared" si="11"/>
        <v>103.7965879138489</v>
      </c>
      <c r="L74" s="155">
        <f t="shared" si="11"/>
        <v>101.5025044749835</v>
      </c>
      <c r="M74" s="155">
        <f t="shared" si="11"/>
        <v>102.46654704297585</v>
      </c>
      <c r="N74" s="155">
        <f t="shared" si="11"/>
        <v>102.89506346280359</v>
      </c>
    </row>
    <row r="75" spans="1:2" s="147" customFormat="1" ht="15.75">
      <c r="A75" s="147" t="s">
        <v>41</v>
      </c>
      <c r="B75" s="174"/>
    </row>
    <row r="76" spans="1:14" s="68" customFormat="1" ht="15.75">
      <c r="A76" s="73" t="s">
        <v>17</v>
      </c>
      <c r="B76" s="11" t="s">
        <v>18</v>
      </c>
      <c r="C76" s="155">
        <f aca="true" t="shared" si="12" ref="C76:W76">C81+C86</f>
        <v>20476.1</v>
      </c>
      <c r="D76" s="155">
        <f t="shared" si="12"/>
        <v>19319.5</v>
      </c>
      <c r="E76" s="155">
        <f t="shared" si="12"/>
        <v>18841.300000000003</v>
      </c>
      <c r="F76" s="155">
        <f t="shared" si="12"/>
        <v>19417.6</v>
      </c>
      <c r="G76" s="155">
        <f t="shared" si="12"/>
        <v>19461.3</v>
      </c>
      <c r="H76" s="155">
        <f t="shared" si="12"/>
        <v>19532.5</v>
      </c>
      <c r="I76" s="155">
        <f t="shared" si="12"/>
        <v>20057.2</v>
      </c>
      <c r="J76" s="155">
        <f t="shared" si="12"/>
        <v>20213</v>
      </c>
      <c r="K76" s="155">
        <f t="shared" si="12"/>
        <v>20374.9</v>
      </c>
      <c r="L76" s="155">
        <f t="shared" si="12"/>
        <v>20670.8</v>
      </c>
      <c r="M76" s="155">
        <f t="shared" si="12"/>
        <v>20908.4</v>
      </c>
      <c r="N76" s="155">
        <f t="shared" si="12"/>
        <v>21203.4</v>
      </c>
    </row>
    <row r="77" spans="1:14" s="68" customFormat="1" ht="15.75">
      <c r="A77" s="77" t="s">
        <v>19</v>
      </c>
      <c r="B77" s="11" t="s">
        <v>18</v>
      </c>
      <c r="C77" s="155" t="s">
        <v>20</v>
      </c>
      <c r="D77" s="155">
        <f aca="true" t="shared" si="13" ref="D77:W77">D82+D87</f>
        <v>19319.5</v>
      </c>
      <c r="E77" s="155">
        <f t="shared" si="13"/>
        <v>18933.8</v>
      </c>
      <c r="F77" s="155">
        <f t="shared" si="13"/>
        <v>18944.5</v>
      </c>
      <c r="G77" s="155">
        <f t="shared" si="13"/>
        <v>18968.8</v>
      </c>
      <c r="H77" s="155">
        <f t="shared" si="13"/>
        <v>19001.3</v>
      </c>
      <c r="I77" s="155">
        <f t="shared" si="13"/>
        <v>18998.5</v>
      </c>
      <c r="J77" s="155">
        <f t="shared" si="13"/>
        <v>19090.5</v>
      </c>
      <c r="K77" s="155">
        <f t="shared" si="13"/>
        <v>19150.4</v>
      </c>
      <c r="L77" s="155">
        <f t="shared" si="13"/>
        <v>18935.9</v>
      </c>
      <c r="M77" s="155">
        <f t="shared" si="13"/>
        <v>19079.5</v>
      </c>
      <c r="N77" s="155">
        <f t="shared" si="13"/>
        <v>19199.6</v>
      </c>
    </row>
    <row r="78" spans="1:14" s="68" customFormat="1" ht="15.75">
      <c r="A78" s="77" t="s">
        <v>21</v>
      </c>
      <c r="B78" s="11" t="s">
        <v>22</v>
      </c>
      <c r="C78" s="155"/>
      <c r="D78" s="155">
        <v>95.2</v>
      </c>
      <c r="E78" s="155">
        <v>99.5</v>
      </c>
      <c r="F78" s="155">
        <v>103</v>
      </c>
      <c r="G78" s="155">
        <v>103.1</v>
      </c>
      <c r="H78" s="155">
        <v>103.3</v>
      </c>
      <c r="I78" s="155">
        <v>103</v>
      </c>
      <c r="J78" s="155">
        <v>103.2</v>
      </c>
      <c r="K78" s="155">
        <v>103.5</v>
      </c>
      <c r="L78" s="155">
        <v>103.4</v>
      </c>
      <c r="M78" s="155">
        <v>103.5</v>
      </c>
      <c r="N78" s="155">
        <v>103.8</v>
      </c>
    </row>
    <row r="79" spans="1:14" s="68" customFormat="1" ht="25.5">
      <c r="A79" s="156" t="s">
        <v>23</v>
      </c>
      <c r="B79" s="79" t="s">
        <v>24</v>
      </c>
      <c r="C79" s="155"/>
      <c r="D79" s="155">
        <f>D77/C76*100</f>
        <v>94.351463413443</v>
      </c>
      <c r="E79" s="155">
        <f>E77/D77*100</f>
        <v>98.0035715210021</v>
      </c>
      <c r="F79" s="155">
        <f>F77/E77*100</f>
        <v>100.0565126915886</v>
      </c>
      <c r="G79" s="155">
        <f>G77/E77*100</f>
        <v>100.18485459865425</v>
      </c>
      <c r="H79" s="155">
        <f aca="true" t="shared" si="14" ref="H79:W79">H77/E77*100</f>
        <v>100.35650529740465</v>
      </c>
      <c r="I79" s="155">
        <f t="shared" si="14"/>
        <v>100.28504315236613</v>
      </c>
      <c r="J79" s="155">
        <f t="shared" si="14"/>
        <v>100.64157985745013</v>
      </c>
      <c r="K79" s="155">
        <f t="shared" si="14"/>
        <v>100.78468315325794</v>
      </c>
      <c r="L79" s="155">
        <f t="shared" si="14"/>
        <v>99.67050030265548</v>
      </c>
      <c r="M79" s="155">
        <f t="shared" si="14"/>
        <v>99.94237971766061</v>
      </c>
      <c r="N79" s="155">
        <f t="shared" si="14"/>
        <v>100.25691369370873</v>
      </c>
    </row>
    <row r="80" spans="1:14" s="68" customFormat="1" ht="18" customHeight="1">
      <c r="A80" s="73" t="s">
        <v>42</v>
      </c>
      <c r="B80" s="159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</row>
    <row r="81" spans="1:14" s="68" customFormat="1" ht="18" customHeight="1">
      <c r="A81" s="73" t="s">
        <v>17</v>
      </c>
      <c r="B81" s="71" t="s">
        <v>18</v>
      </c>
      <c r="C81" s="155">
        <v>13617.1</v>
      </c>
      <c r="D81" s="155">
        <v>13839.5</v>
      </c>
      <c r="E81" s="155">
        <v>13508.7</v>
      </c>
      <c r="F81" s="155">
        <v>13914</v>
      </c>
      <c r="G81" s="155">
        <v>13941.4</v>
      </c>
      <c r="H81" s="155">
        <v>13996.4</v>
      </c>
      <c r="I81" s="155">
        <v>14360.1</v>
      </c>
      <c r="J81" s="155">
        <v>14459.5</v>
      </c>
      <c r="K81" s="155">
        <v>14587.7</v>
      </c>
      <c r="L81" s="155">
        <v>14774.1</v>
      </c>
      <c r="M81" s="155">
        <v>14935.7</v>
      </c>
      <c r="N81" s="155">
        <v>15172.3</v>
      </c>
    </row>
    <row r="82" spans="1:14" s="68" customFormat="1" ht="15.75" customHeight="1">
      <c r="A82" s="178" t="s">
        <v>19</v>
      </c>
      <c r="B82" s="71" t="s">
        <v>18</v>
      </c>
      <c r="C82" s="155" t="s">
        <v>20</v>
      </c>
      <c r="D82" s="155">
        <v>13839.5</v>
      </c>
      <c r="E82" s="155">
        <v>13575.8</v>
      </c>
      <c r="F82" s="155">
        <v>13575.8</v>
      </c>
      <c r="G82" s="155">
        <v>13589.4</v>
      </c>
      <c r="H82" s="155">
        <v>13616.5</v>
      </c>
      <c r="I82" s="155">
        <v>13603</v>
      </c>
      <c r="J82" s="155">
        <v>13657.3</v>
      </c>
      <c r="K82" s="155">
        <v>13711.8</v>
      </c>
      <c r="L82" s="155">
        <v>13535</v>
      </c>
      <c r="M82" s="155">
        <v>13630</v>
      </c>
      <c r="N82" s="155">
        <v>13739.2</v>
      </c>
    </row>
    <row r="83" spans="1:14" s="68" customFormat="1" ht="18" customHeight="1">
      <c r="A83" s="77" t="s">
        <v>21</v>
      </c>
      <c r="B83" s="71" t="s">
        <v>22</v>
      </c>
      <c r="C83" s="155"/>
      <c r="D83" s="155">
        <v>95.2</v>
      </c>
      <c r="E83" s="155">
        <v>99.5</v>
      </c>
      <c r="F83" s="155">
        <v>103</v>
      </c>
      <c r="G83" s="155">
        <v>103.1</v>
      </c>
      <c r="H83" s="155">
        <v>103.3</v>
      </c>
      <c r="I83" s="155">
        <v>103</v>
      </c>
      <c r="J83" s="155">
        <v>103.2</v>
      </c>
      <c r="K83" s="155">
        <v>103.5</v>
      </c>
      <c r="L83" s="155">
        <v>103.4</v>
      </c>
      <c r="M83" s="155">
        <v>103.5</v>
      </c>
      <c r="N83" s="155">
        <v>103.8</v>
      </c>
    </row>
    <row r="84" spans="1:14" s="68" customFormat="1" ht="18" customHeight="1">
      <c r="A84" s="156" t="s">
        <v>23</v>
      </c>
      <c r="B84" s="61" t="s">
        <v>24</v>
      </c>
      <c r="C84" s="155"/>
      <c r="D84" s="155">
        <v>101.6</v>
      </c>
      <c r="E84" s="155">
        <v>98.1</v>
      </c>
      <c r="F84" s="155">
        <v>100</v>
      </c>
      <c r="G84" s="155">
        <v>100.1</v>
      </c>
      <c r="H84" s="155">
        <v>100.3</v>
      </c>
      <c r="I84" s="155">
        <v>100.2</v>
      </c>
      <c r="J84" s="155">
        <v>100.5</v>
      </c>
      <c r="K84" s="155">
        <v>100.7</v>
      </c>
      <c r="L84" s="155">
        <v>99.5</v>
      </c>
      <c r="M84" s="155">
        <v>99.8</v>
      </c>
      <c r="N84" s="155">
        <v>100.2</v>
      </c>
    </row>
    <row r="85" spans="1:14" s="68" customFormat="1" ht="15.75">
      <c r="A85" s="73" t="s">
        <v>43</v>
      </c>
      <c r="B85" s="159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</row>
    <row r="86" spans="1:14" s="68" customFormat="1" ht="15.75">
      <c r="A86" s="73" t="s">
        <v>17</v>
      </c>
      <c r="B86" s="71" t="s">
        <v>18</v>
      </c>
      <c r="C86" s="155">
        <v>6859</v>
      </c>
      <c r="D86" s="155">
        <v>5480</v>
      </c>
      <c r="E86" s="155">
        <v>5332.6</v>
      </c>
      <c r="F86" s="155">
        <v>5503.6</v>
      </c>
      <c r="G86" s="155">
        <v>5519.9</v>
      </c>
      <c r="H86" s="155">
        <v>5536.1</v>
      </c>
      <c r="I86" s="155">
        <v>5697.1</v>
      </c>
      <c r="J86" s="155">
        <v>5753.5</v>
      </c>
      <c r="K86" s="155">
        <v>5787.2</v>
      </c>
      <c r="L86" s="155">
        <v>5896.7</v>
      </c>
      <c r="M86" s="155">
        <v>5972.7</v>
      </c>
      <c r="N86" s="155">
        <v>6031.1</v>
      </c>
    </row>
    <row r="87" spans="1:14" s="68" customFormat="1" ht="15.75">
      <c r="A87" s="77" t="s">
        <v>19</v>
      </c>
      <c r="B87" s="71" t="s">
        <v>18</v>
      </c>
      <c r="C87" s="155" t="s">
        <v>20</v>
      </c>
      <c r="D87" s="155">
        <v>5480</v>
      </c>
      <c r="E87" s="155">
        <v>5358</v>
      </c>
      <c r="F87" s="155">
        <v>5368.7</v>
      </c>
      <c r="G87" s="155">
        <v>5379.4</v>
      </c>
      <c r="H87" s="155">
        <v>5384.8</v>
      </c>
      <c r="I87" s="155">
        <v>5395.5</v>
      </c>
      <c r="J87" s="155">
        <v>5433.2</v>
      </c>
      <c r="K87" s="155">
        <v>5438.6</v>
      </c>
      <c r="L87" s="155">
        <v>5400.9</v>
      </c>
      <c r="M87" s="155">
        <v>5449.5</v>
      </c>
      <c r="N87" s="155">
        <v>5460.4</v>
      </c>
    </row>
    <row r="88" spans="1:14" s="68" customFormat="1" ht="15.75">
      <c r="A88" s="77" t="s">
        <v>21</v>
      </c>
      <c r="B88" s="71" t="s">
        <v>22</v>
      </c>
      <c r="C88" s="155"/>
      <c r="D88" s="155">
        <v>95.2</v>
      </c>
      <c r="E88" s="155">
        <v>99.5</v>
      </c>
      <c r="F88" s="155">
        <v>103</v>
      </c>
      <c r="G88" s="155">
        <v>103.1</v>
      </c>
      <c r="H88" s="155">
        <v>103.3</v>
      </c>
      <c r="I88" s="155">
        <v>103</v>
      </c>
      <c r="J88" s="155">
        <v>103.2</v>
      </c>
      <c r="K88" s="155">
        <v>103.5</v>
      </c>
      <c r="L88" s="155">
        <v>103.4</v>
      </c>
      <c r="M88" s="155">
        <v>103.5</v>
      </c>
      <c r="N88" s="155">
        <v>103.8</v>
      </c>
    </row>
    <row r="89" spans="1:14" s="68" customFormat="1" ht="18.75" customHeight="1">
      <c r="A89" s="156" t="s">
        <v>23</v>
      </c>
      <c r="B89" s="61" t="s">
        <v>24</v>
      </c>
      <c r="C89" s="155"/>
      <c r="D89" s="155">
        <v>79.9</v>
      </c>
      <c r="E89" s="155">
        <v>97.8</v>
      </c>
      <c r="F89" s="155">
        <v>100.2</v>
      </c>
      <c r="G89" s="155">
        <v>100.4</v>
      </c>
      <c r="H89" s="155">
        <v>100.5</v>
      </c>
      <c r="I89" s="155">
        <v>100.5</v>
      </c>
      <c r="J89" s="155">
        <v>101</v>
      </c>
      <c r="K89" s="155">
        <v>101</v>
      </c>
      <c r="L89" s="155">
        <v>100.1</v>
      </c>
      <c r="M89" s="155">
        <v>100.3</v>
      </c>
      <c r="N89" s="155">
        <v>100.4</v>
      </c>
    </row>
    <row r="90" spans="1:14" s="147" customFormat="1" ht="15.75">
      <c r="A90" s="147" t="s">
        <v>44</v>
      </c>
      <c r="B90" s="174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</row>
    <row r="91" spans="1:14" s="68" customFormat="1" ht="15.75">
      <c r="A91" s="73" t="s">
        <v>17</v>
      </c>
      <c r="B91" s="11" t="s">
        <v>18</v>
      </c>
      <c r="C91" s="155">
        <v>1000</v>
      </c>
      <c r="D91" s="155">
        <v>1110.1</v>
      </c>
      <c r="E91" s="155">
        <f>D91*E93*E94/10000</f>
        <v>1095.6940000000002</v>
      </c>
      <c r="F91" s="155">
        <f>E91*F93*F94/10000</f>
        <v>1128.56482</v>
      </c>
      <c r="G91" s="155">
        <f>E91*G93*G94/10000</f>
        <v>1131.919835028</v>
      </c>
      <c r="H91" s="155">
        <f aca="true" t="shared" si="15" ref="H91:W91">E91*H93*H94/10000</f>
        <v>1137.4793863840002</v>
      </c>
      <c r="I91" s="155">
        <f t="shared" si="15"/>
        <v>1163.5841863645999</v>
      </c>
      <c r="J91" s="155">
        <f t="shared" si="15"/>
        <v>1175.1501173673894</v>
      </c>
      <c r="K91" s="155">
        <f t="shared" si="15"/>
        <v>1185.5629150052248</v>
      </c>
      <c r="L91" s="155">
        <f t="shared" si="15"/>
        <v>1207.9923768372048</v>
      </c>
      <c r="M91" s="155">
        <f t="shared" si="15"/>
        <v>1226.0106144470499</v>
      </c>
      <c r="N91" s="155">
        <f t="shared" si="15"/>
        <v>1239.2973685649217</v>
      </c>
    </row>
    <row r="92" spans="1:14" s="68" customFormat="1" ht="15.75">
      <c r="A92" s="77" t="s">
        <v>19</v>
      </c>
      <c r="B92" s="11" t="s">
        <v>18</v>
      </c>
      <c r="C92" s="155" t="s">
        <v>20</v>
      </c>
      <c r="D92" s="155">
        <v>1110.1</v>
      </c>
      <c r="E92" s="155">
        <v>1101.2</v>
      </c>
      <c r="F92" s="155">
        <v>1101.2</v>
      </c>
      <c r="G92" s="155">
        <v>1103.4</v>
      </c>
      <c r="H92" s="155">
        <v>1105.6</v>
      </c>
      <c r="I92" s="155">
        <v>1102.3</v>
      </c>
      <c r="J92" s="155">
        <v>1110</v>
      </c>
      <c r="K92" s="155">
        <v>1114.4</v>
      </c>
      <c r="L92" s="155">
        <v>1107.8</v>
      </c>
      <c r="M92" s="155">
        <v>1118.9</v>
      </c>
      <c r="N92" s="155">
        <v>1124.4</v>
      </c>
    </row>
    <row r="93" spans="1:14" s="68" customFormat="1" ht="15.75">
      <c r="A93" s="77" t="s">
        <v>21</v>
      </c>
      <c r="B93" s="11" t="s">
        <v>22</v>
      </c>
      <c r="C93" s="155"/>
      <c r="D93" s="155">
        <v>95.2</v>
      </c>
      <c r="E93" s="155">
        <v>99.5</v>
      </c>
      <c r="F93" s="155">
        <v>103</v>
      </c>
      <c r="G93" s="155">
        <v>103.1</v>
      </c>
      <c r="H93" s="155">
        <v>103.4</v>
      </c>
      <c r="I93" s="155">
        <v>103</v>
      </c>
      <c r="J93" s="155">
        <v>103.2</v>
      </c>
      <c r="K93" s="155">
        <v>103.4</v>
      </c>
      <c r="L93" s="155">
        <v>103.3</v>
      </c>
      <c r="M93" s="155">
        <v>103.5</v>
      </c>
      <c r="N93" s="155">
        <v>103.6</v>
      </c>
    </row>
    <row r="94" spans="1:14" s="68" customFormat="1" ht="25.5">
      <c r="A94" s="156" t="s">
        <v>23</v>
      </c>
      <c r="B94" s="79" t="s">
        <v>24</v>
      </c>
      <c r="C94" s="155"/>
      <c r="D94" s="155">
        <f>D92/C91*100</f>
        <v>111.00999999999999</v>
      </c>
      <c r="E94" s="155">
        <f>E92/D92*100</f>
        <v>99.19827042608776</v>
      </c>
      <c r="F94" s="155">
        <v>100</v>
      </c>
      <c r="G94" s="155">
        <v>100.2</v>
      </c>
      <c r="H94" s="155">
        <v>100.4</v>
      </c>
      <c r="I94" s="155">
        <v>100.1</v>
      </c>
      <c r="J94" s="155">
        <v>100.6</v>
      </c>
      <c r="K94" s="155">
        <v>100.8</v>
      </c>
      <c r="L94" s="155">
        <v>100.5</v>
      </c>
      <c r="M94" s="155">
        <v>100.8</v>
      </c>
      <c r="N94" s="155">
        <v>100.9</v>
      </c>
    </row>
    <row r="95" spans="1:14" s="147" customFormat="1" ht="19.5" customHeight="1">
      <c r="A95" s="180" t="s">
        <v>45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</row>
    <row r="96" spans="1:14" s="68" customFormat="1" ht="15.75">
      <c r="A96" s="73" t="s">
        <v>17</v>
      </c>
      <c r="B96" s="11" t="s">
        <v>18</v>
      </c>
      <c r="C96" s="155">
        <f aca="true" t="shared" si="16" ref="C96:W96">C101+C106+C111</f>
        <v>46728.6</v>
      </c>
      <c r="D96" s="155">
        <f t="shared" si="16"/>
        <v>90442.20000000001</v>
      </c>
      <c r="E96" s="155">
        <f t="shared" si="16"/>
        <v>71059.31045440001</v>
      </c>
      <c r="F96" s="155">
        <f t="shared" si="16"/>
        <v>76436.68874495025</v>
      </c>
      <c r="G96" s="155">
        <f t="shared" si="16"/>
        <v>77445.15986501433</v>
      </c>
      <c r="H96" s="155">
        <f t="shared" si="16"/>
        <v>79283.21254950107</v>
      </c>
      <c r="I96" s="155">
        <f t="shared" si="16"/>
        <v>81830.99673808311</v>
      </c>
      <c r="J96" s="155">
        <f t="shared" si="16"/>
        <v>84509.52499715795</v>
      </c>
      <c r="K96" s="155">
        <f t="shared" si="16"/>
        <v>86864.89581204338</v>
      </c>
      <c r="L96" s="155">
        <f t="shared" si="16"/>
        <v>86858.9219442454</v>
      </c>
      <c r="M96" s="155">
        <f t="shared" si="16"/>
        <v>90942.77009445874</v>
      </c>
      <c r="N96" s="155">
        <f t="shared" si="16"/>
        <v>94044.17185838231</v>
      </c>
    </row>
    <row r="97" spans="1:14" s="68" customFormat="1" ht="15.75">
      <c r="A97" s="77" t="s">
        <v>19</v>
      </c>
      <c r="B97" s="11" t="s">
        <v>18</v>
      </c>
      <c r="C97" s="155" t="s">
        <v>20</v>
      </c>
      <c r="D97" s="155">
        <f aca="true" t="shared" si="17" ref="D97:W97">D102+D107+D112</f>
        <v>90442.20000000001</v>
      </c>
      <c r="E97" s="155">
        <f t="shared" si="17"/>
        <v>66302.5</v>
      </c>
      <c r="F97" s="155">
        <f t="shared" si="17"/>
        <v>68053.38</v>
      </c>
      <c r="G97" s="155">
        <f t="shared" si="17"/>
        <v>68754.388</v>
      </c>
      <c r="H97" s="155">
        <f t="shared" si="17"/>
        <v>70185.9</v>
      </c>
      <c r="I97" s="155">
        <f t="shared" si="17"/>
        <v>70188.93412</v>
      </c>
      <c r="J97" s="155">
        <f t="shared" si="17"/>
        <v>71726.70240000001</v>
      </c>
      <c r="K97" s="155">
        <f t="shared" si="17"/>
        <v>73515.893</v>
      </c>
      <c r="L97" s="155">
        <f t="shared" si="17"/>
        <v>71636.20100711999</v>
      </c>
      <c r="M97" s="155">
        <f t="shared" si="17"/>
        <v>74004.69219840001</v>
      </c>
      <c r="N97" s="155">
        <f t="shared" si="17"/>
        <v>76237.499064</v>
      </c>
    </row>
    <row r="98" spans="1:14" s="68" customFormat="1" ht="15.75">
      <c r="A98" s="77" t="s">
        <v>21</v>
      </c>
      <c r="B98" s="11" t="s">
        <v>22</v>
      </c>
      <c r="C98" s="155"/>
      <c r="D98" s="155">
        <v>100.6</v>
      </c>
      <c r="E98" s="155">
        <v>107.2</v>
      </c>
      <c r="F98" s="155">
        <v>104.8</v>
      </c>
      <c r="G98" s="155">
        <v>105.1</v>
      </c>
      <c r="H98" s="155">
        <v>105.4</v>
      </c>
      <c r="I98" s="155">
        <v>103.8</v>
      </c>
      <c r="J98" s="155">
        <v>104.6</v>
      </c>
      <c r="K98" s="155">
        <v>104.6</v>
      </c>
      <c r="L98" s="155">
        <v>104</v>
      </c>
      <c r="M98" s="155">
        <v>104.3</v>
      </c>
      <c r="N98" s="155">
        <v>104.4</v>
      </c>
    </row>
    <row r="99" spans="1:14" s="68" customFormat="1" ht="25.5">
      <c r="A99" s="156" t="s">
        <v>23</v>
      </c>
      <c r="B99" s="79" t="s">
        <v>24</v>
      </c>
      <c r="C99" s="155"/>
      <c r="D99" s="155">
        <f>D97/C96*100</f>
        <v>193.54784864087523</v>
      </c>
      <c r="E99" s="155">
        <f>E97/D97*100</f>
        <v>73.30925165464794</v>
      </c>
      <c r="F99" s="155">
        <f>F97/E97*100</f>
        <v>102.64074506994459</v>
      </c>
      <c r="G99" s="155">
        <f>G97/E97*100</f>
        <v>103.69803250254517</v>
      </c>
      <c r="H99" s="155">
        <f aca="true" t="shared" si="18" ref="H99:W99">H97/E97*100</f>
        <v>105.85709437804003</v>
      </c>
      <c r="I99" s="155">
        <f t="shared" si="18"/>
        <v>103.138057389655</v>
      </c>
      <c r="J99" s="155">
        <f t="shared" si="18"/>
        <v>104.32309047678527</v>
      </c>
      <c r="K99" s="155">
        <f t="shared" si="18"/>
        <v>104.74453273378272</v>
      </c>
      <c r="L99" s="155">
        <f t="shared" si="18"/>
        <v>102.06195877635874</v>
      </c>
      <c r="M99" s="155">
        <f t="shared" si="18"/>
        <v>103.17592991477049</v>
      </c>
      <c r="N99" s="155">
        <f t="shared" si="18"/>
        <v>103.70206489092095</v>
      </c>
    </row>
    <row r="100" spans="1:14" s="68" customFormat="1" ht="18" customHeight="1">
      <c r="A100" s="73" t="s">
        <v>46</v>
      </c>
      <c r="B100" s="159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</row>
    <row r="101" spans="1:14" s="68" customFormat="1" ht="18" customHeight="1">
      <c r="A101" s="73" t="s">
        <v>17</v>
      </c>
      <c r="B101" s="71" t="s">
        <v>18</v>
      </c>
      <c r="C101" s="155">
        <v>23316</v>
      </c>
      <c r="D101" s="155">
        <v>15347</v>
      </c>
      <c r="E101" s="155">
        <f>D101*E103*E104/10000</f>
        <v>19067.849456000004</v>
      </c>
      <c r="F101" s="155">
        <f>E101*F103*F104/10000</f>
        <v>20682.514947934083</v>
      </c>
      <c r="G101" s="155">
        <f>E101*G103*G104/10000</f>
        <v>20841.922169386242</v>
      </c>
      <c r="H101" s="155">
        <f aca="true" t="shared" si="19" ref="H101:W101">E101*H103*H104/10000</f>
        <v>20981.803912995463</v>
      </c>
      <c r="I101" s="155">
        <f t="shared" si="19"/>
        <v>21897.81952627469</v>
      </c>
      <c r="J101" s="155">
        <f t="shared" si="19"/>
        <v>22323.866203318285</v>
      </c>
      <c r="K101" s="155">
        <f t="shared" si="19"/>
        <v>22495.641065318086</v>
      </c>
      <c r="L101" s="155">
        <f t="shared" si="19"/>
        <v>22819.279771940328</v>
      </c>
      <c r="M101" s="155">
        <f t="shared" si="19"/>
        <v>23376.927619861217</v>
      </c>
      <c r="N101" s="155">
        <f t="shared" si="19"/>
        <v>23602.876518553043</v>
      </c>
    </row>
    <row r="102" spans="1:14" s="68" customFormat="1" ht="18" customHeight="1">
      <c r="A102" s="77" t="s">
        <v>19</v>
      </c>
      <c r="B102" s="71" t="s">
        <v>18</v>
      </c>
      <c r="C102" s="155" t="s">
        <v>20</v>
      </c>
      <c r="D102" s="155">
        <v>15347</v>
      </c>
      <c r="E102" s="155">
        <v>17790.5</v>
      </c>
      <c r="F102" s="155">
        <v>18413.2</v>
      </c>
      <c r="G102" s="155">
        <v>18502.1</v>
      </c>
      <c r="H102" s="155">
        <v>18573.3</v>
      </c>
      <c r="I102" s="155">
        <v>18781.5</v>
      </c>
      <c r="J102" s="155">
        <v>18946.2</v>
      </c>
      <c r="K102" s="155">
        <v>19037.6</v>
      </c>
      <c r="L102" s="155">
        <v>18819.1</v>
      </c>
      <c r="M102" s="155">
        <v>19022</v>
      </c>
      <c r="N102" s="155">
        <v>19132.8</v>
      </c>
    </row>
    <row r="103" spans="1:14" s="68" customFormat="1" ht="18" customHeight="1">
      <c r="A103" s="77" t="s">
        <v>21</v>
      </c>
      <c r="B103" s="71" t="s">
        <v>22</v>
      </c>
      <c r="C103" s="155"/>
      <c r="D103" s="155">
        <v>100.6</v>
      </c>
      <c r="E103" s="155">
        <v>107.2</v>
      </c>
      <c r="F103" s="155">
        <v>104.8</v>
      </c>
      <c r="G103" s="155">
        <v>105.1</v>
      </c>
      <c r="H103" s="155">
        <v>105.4</v>
      </c>
      <c r="I103" s="155">
        <v>103.8</v>
      </c>
      <c r="J103" s="155">
        <v>104.6</v>
      </c>
      <c r="K103" s="155">
        <v>104.6</v>
      </c>
      <c r="L103" s="155">
        <v>104</v>
      </c>
      <c r="M103" s="155">
        <v>104.3</v>
      </c>
      <c r="N103" s="155">
        <v>104.4</v>
      </c>
    </row>
    <row r="104" spans="1:14" s="68" customFormat="1" ht="18" customHeight="1">
      <c r="A104" s="156" t="s">
        <v>23</v>
      </c>
      <c r="B104" s="61" t="s">
        <v>24</v>
      </c>
      <c r="C104" s="155"/>
      <c r="D104" s="155">
        <v>65.8</v>
      </c>
      <c r="E104" s="155">
        <v>115.9</v>
      </c>
      <c r="F104" s="155">
        <v>103.5</v>
      </c>
      <c r="G104" s="155">
        <v>104</v>
      </c>
      <c r="H104" s="155">
        <v>104.4</v>
      </c>
      <c r="I104" s="155">
        <v>102</v>
      </c>
      <c r="J104" s="155">
        <v>102.4</v>
      </c>
      <c r="K104" s="155">
        <v>102.5</v>
      </c>
      <c r="L104" s="155">
        <v>100.2</v>
      </c>
      <c r="M104" s="155">
        <v>100.4</v>
      </c>
      <c r="N104" s="155">
        <v>100.5</v>
      </c>
    </row>
    <row r="105" spans="1:14" s="68" customFormat="1" ht="18" customHeight="1">
      <c r="A105" s="73" t="s">
        <v>28</v>
      </c>
      <c r="B105" s="159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</row>
    <row r="106" spans="1:14" s="68" customFormat="1" ht="18" customHeight="1">
      <c r="A106" s="73" t="s">
        <v>17</v>
      </c>
      <c r="B106" s="71" t="s">
        <v>18</v>
      </c>
      <c r="C106" s="155">
        <v>10425.7</v>
      </c>
      <c r="D106" s="155">
        <v>5911.6</v>
      </c>
      <c r="E106" s="155">
        <f>D106*E108*E109/10000</f>
        <v>4822.6359872</v>
      </c>
      <c r="F106" s="155">
        <f>E106*F108*F109/10000</f>
        <v>5579.751256102502</v>
      </c>
      <c r="G106" s="155">
        <f>E106*G108*G109/10000</f>
        <v>5839.016166774374</v>
      </c>
      <c r="H106" s="155">
        <f aca="true" t="shared" si="20" ref="H106:W106">E106*H108*H109/10000</f>
        <v>6099.669996610561</v>
      </c>
      <c r="I106" s="155">
        <f t="shared" si="20"/>
        <v>6081.370894026118</v>
      </c>
      <c r="J106" s="155">
        <f t="shared" si="20"/>
        <v>6431.314288699633</v>
      </c>
      <c r="K106" s="155">
        <f t="shared" si="20"/>
        <v>6763.070105441925</v>
      </c>
      <c r="L106" s="155">
        <f t="shared" si="20"/>
        <v>6577.610758978649</v>
      </c>
      <c r="M106" s="155">
        <f t="shared" si="20"/>
        <v>7029.838121663175</v>
      </c>
      <c r="N106" s="155">
        <f t="shared" si="20"/>
        <v>7413.67744958544</v>
      </c>
    </row>
    <row r="107" spans="1:14" s="68" customFormat="1" ht="18" customHeight="1">
      <c r="A107" s="77" t="s">
        <v>19</v>
      </c>
      <c r="B107" s="71" t="s">
        <v>18</v>
      </c>
      <c r="C107" s="155" t="s">
        <v>20</v>
      </c>
      <c r="D107" s="155">
        <v>5911.6</v>
      </c>
      <c r="E107" s="155">
        <v>4500</v>
      </c>
      <c r="F107" s="155">
        <v>4968</v>
      </c>
      <c r="G107" s="155">
        <v>5184</v>
      </c>
      <c r="H107" s="155">
        <v>5400</v>
      </c>
      <c r="I107" s="155">
        <v>5216.4</v>
      </c>
      <c r="J107" s="155">
        <v>5458.8</v>
      </c>
      <c r="K107" s="155">
        <v>5724</v>
      </c>
      <c r="L107" s="155">
        <v>5425.1</v>
      </c>
      <c r="M107" s="155">
        <v>5720.8</v>
      </c>
      <c r="N107" s="155">
        <v>6010.2</v>
      </c>
    </row>
    <row r="108" spans="1:14" s="68" customFormat="1" ht="18" customHeight="1">
      <c r="A108" s="77" t="s">
        <v>21</v>
      </c>
      <c r="B108" s="71" t="s">
        <v>22</v>
      </c>
      <c r="C108" s="155"/>
      <c r="D108" s="155">
        <v>100.6</v>
      </c>
      <c r="E108" s="155">
        <v>107.2</v>
      </c>
      <c r="F108" s="155">
        <v>104.8</v>
      </c>
      <c r="G108" s="155">
        <v>105.1</v>
      </c>
      <c r="H108" s="155">
        <v>105.4</v>
      </c>
      <c r="I108" s="155">
        <v>103.8</v>
      </c>
      <c r="J108" s="155">
        <v>104.6</v>
      </c>
      <c r="K108" s="155">
        <v>104.6</v>
      </c>
      <c r="L108" s="155">
        <v>104</v>
      </c>
      <c r="M108" s="155">
        <v>104.3</v>
      </c>
      <c r="N108" s="155">
        <v>104.4</v>
      </c>
    </row>
    <row r="109" spans="1:14" s="68" customFormat="1" ht="18" customHeight="1">
      <c r="A109" s="156" t="s">
        <v>23</v>
      </c>
      <c r="B109" s="61" t="s">
        <v>24</v>
      </c>
      <c r="C109" s="155"/>
      <c r="D109" s="155">
        <v>56.7</v>
      </c>
      <c r="E109" s="155">
        <v>76.1</v>
      </c>
      <c r="F109" s="155">
        <v>110.4</v>
      </c>
      <c r="G109" s="155">
        <v>115.2</v>
      </c>
      <c r="H109" s="155">
        <v>120</v>
      </c>
      <c r="I109" s="155">
        <v>105</v>
      </c>
      <c r="J109" s="155">
        <v>105.3</v>
      </c>
      <c r="K109" s="155">
        <v>106</v>
      </c>
      <c r="L109" s="155">
        <v>104</v>
      </c>
      <c r="M109" s="155">
        <v>104.8</v>
      </c>
      <c r="N109" s="155">
        <v>105</v>
      </c>
    </row>
    <row r="110" spans="1:14" s="68" customFormat="1" ht="18" customHeight="1">
      <c r="A110" s="73" t="s">
        <v>47</v>
      </c>
      <c r="B110" s="159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</row>
    <row r="111" spans="1:14" s="68" customFormat="1" ht="18" customHeight="1">
      <c r="A111" s="73" t="s">
        <v>17</v>
      </c>
      <c r="B111" s="71" t="s">
        <v>18</v>
      </c>
      <c r="C111" s="155">
        <v>12986.9</v>
      </c>
      <c r="D111" s="155">
        <v>69183.6</v>
      </c>
      <c r="E111" s="155">
        <f>D111*E113*E114/10000</f>
        <v>47168.8250112</v>
      </c>
      <c r="F111" s="155">
        <f>E111*F113*F114/10000</f>
        <v>50174.42254091366</v>
      </c>
      <c r="G111" s="155">
        <f>E111*G113*G114/10000</f>
        <v>50764.22152885371</v>
      </c>
      <c r="H111" s="155">
        <f aca="true" t="shared" si="21" ref="H111:W111">E111*H113*H114/10000</f>
        <v>52201.73863989505</v>
      </c>
      <c r="I111" s="155">
        <f t="shared" si="21"/>
        <v>53851.806317782306</v>
      </c>
      <c r="J111" s="155">
        <f t="shared" si="21"/>
        <v>55754.344505140034</v>
      </c>
      <c r="K111" s="155">
        <f t="shared" si="21"/>
        <v>57606.18464128337</v>
      </c>
      <c r="L111" s="155">
        <f t="shared" si="21"/>
        <v>57462.03141332643</v>
      </c>
      <c r="M111" s="155">
        <f t="shared" si="21"/>
        <v>60536.004352934346</v>
      </c>
      <c r="N111" s="155">
        <f t="shared" si="21"/>
        <v>63027.617890243826</v>
      </c>
    </row>
    <row r="112" spans="1:14" s="68" customFormat="1" ht="18" customHeight="1">
      <c r="A112" s="77" t="s">
        <v>19</v>
      </c>
      <c r="B112" s="71" t="s">
        <v>18</v>
      </c>
      <c r="C112" s="155" t="s">
        <v>20</v>
      </c>
      <c r="D112" s="155">
        <v>69183.6</v>
      </c>
      <c r="E112" s="155">
        <v>44012</v>
      </c>
      <c r="F112" s="155">
        <f>E112*F114/100</f>
        <v>44672.18</v>
      </c>
      <c r="G112" s="155">
        <f>E112*G114/100</f>
        <v>45068.288</v>
      </c>
      <c r="H112" s="155">
        <f aca="true" t="shared" si="22" ref="H112:W112">E112*H114/100</f>
        <v>46212.6</v>
      </c>
      <c r="I112" s="155">
        <f t="shared" si="22"/>
        <v>46191.034120000004</v>
      </c>
      <c r="J112" s="155">
        <f t="shared" si="22"/>
        <v>47321.7024</v>
      </c>
      <c r="K112" s="155">
        <f t="shared" si="22"/>
        <v>48754.293</v>
      </c>
      <c r="L112" s="155">
        <f t="shared" si="22"/>
        <v>47392.00100712</v>
      </c>
      <c r="M112" s="155">
        <f t="shared" si="22"/>
        <v>49261.892198400004</v>
      </c>
      <c r="N112" s="155">
        <f t="shared" si="22"/>
        <v>51094.499063999996</v>
      </c>
    </row>
    <row r="113" spans="1:14" s="68" customFormat="1" ht="18" customHeight="1">
      <c r="A113" s="77" t="s">
        <v>21</v>
      </c>
      <c r="B113" s="71" t="s">
        <v>22</v>
      </c>
      <c r="C113" s="155"/>
      <c r="D113" s="155">
        <v>100.6</v>
      </c>
      <c r="E113" s="155">
        <v>107.2</v>
      </c>
      <c r="F113" s="155">
        <v>104.8</v>
      </c>
      <c r="G113" s="155">
        <v>105.1</v>
      </c>
      <c r="H113" s="155">
        <v>105.4</v>
      </c>
      <c r="I113" s="155">
        <v>103.8</v>
      </c>
      <c r="J113" s="155">
        <v>104.6</v>
      </c>
      <c r="K113" s="155">
        <v>104.6</v>
      </c>
      <c r="L113" s="155">
        <v>104</v>
      </c>
      <c r="M113" s="155">
        <v>104.3</v>
      </c>
      <c r="N113" s="155">
        <v>104.4</v>
      </c>
    </row>
    <row r="114" spans="1:14" s="68" customFormat="1" ht="18" customHeight="1">
      <c r="A114" s="156" t="s">
        <v>23</v>
      </c>
      <c r="B114" s="61" t="s">
        <v>24</v>
      </c>
      <c r="C114" s="155"/>
      <c r="D114" s="155">
        <v>532.7</v>
      </c>
      <c r="E114" s="155">
        <v>63.6</v>
      </c>
      <c r="F114" s="155">
        <v>101.5</v>
      </c>
      <c r="G114" s="155">
        <v>102.4</v>
      </c>
      <c r="H114" s="155">
        <v>105</v>
      </c>
      <c r="I114" s="155">
        <v>103.4</v>
      </c>
      <c r="J114" s="155">
        <v>105</v>
      </c>
      <c r="K114" s="155">
        <v>105.5</v>
      </c>
      <c r="L114" s="155">
        <v>102.6</v>
      </c>
      <c r="M114" s="155">
        <v>104.1</v>
      </c>
      <c r="N114" s="155">
        <v>104.8</v>
      </c>
    </row>
    <row r="115" spans="1:2" s="147" customFormat="1" ht="15.75">
      <c r="A115" s="147" t="s">
        <v>48</v>
      </c>
      <c r="B115" s="174"/>
    </row>
    <row r="116" spans="1:14" s="68" customFormat="1" ht="15.75">
      <c r="A116" s="73" t="s">
        <v>17</v>
      </c>
      <c r="B116" s="11" t="s">
        <v>18</v>
      </c>
      <c r="C116" s="155">
        <v>1078.8</v>
      </c>
      <c r="D116" s="155">
        <v>2579.1</v>
      </c>
      <c r="E116" s="155">
        <f>D116*E118*E119/10000</f>
        <v>2629.6019999999994</v>
      </c>
      <c r="F116" s="155">
        <f>E116*F118*F119/10000</f>
        <v>2835.6313166999994</v>
      </c>
      <c r="G116" s="155">
        <f>E116*G118*G119/10000</f>
        <v>2849.33154312</v>
      </c>
      <c r="H116" s="155">
        <f aca="true" t="shared" si="23" ref="H116:W116">E116*H118*H119/10000</f>
        <v>2860.396908336</v>
      </c>
      <c r="I116" s="155">
        <f t="shared" si="23"/>
        <v>2978.5471350616795</v>
      </c>
      <c r="J116" s="155">
        <f t="shared" si="23"/>
        <v>3027.9988775313395</v>
      </c>
      <c r="K116" s="155">
        <f t="shared" si="23"/>
        <v>3051.654487214978</v>
      </c>
      <c r="L116" s="155">
        <f t="shared" si="23"/>
        <v>3116.0606991932073</v>
      </c>
      <c r="M116" s="155">
        <f t="shared" si="23"/>
        <v>3173.8757514552894</v>
      </c>
      <c r="N116" s="155">
        <f t="shared" si="23"/>
        <v>3220.520839919506</v>
      </c>
    </row>
    <row r="117" spans="1:14" s="68" customFormat="1" ht="15.75">
      <c r="A117" s="77" t="s">
        <v>19</v>
      </c>
      <c r="B117" s="11" t="s">
        <v>18</v>
      </c>
      <c r="C117" s="155" t="s">
        <v>20</v>
      </c>
      <c r="D117" s="155">
        <v>2579.1</v>
      </c>
      <c r="E117" s="155">
        <v>2502</v>
      </c>
      <c r="F117" s="155">
        <v>2569.6</v>
      </c>
      <c r="G117" s="155">
        <v>2577.1</v>
      </c>
      <c r="H117" s="155">
        <v>2587.1</v>
      </c>
      <c r="I117" s="155">
        <v>2595.3</v>
      </c>
      <c r="J117" s="155">
        <v>2615.8</v>
      </c>
      <c r="K117" s="155">
        <v>2633.7</v>
      </c>
      <c r="L117" s="155">
        <v>2605.7</v>
      </c>
      <c r="M117" s="155">
        <v>2678.8</v>
      </c>
      <c r="N117" s="155">
        <v>2652.1</v>
      </c>
    </row>
    <row r="118" spans="1:14" s="68" customFormat="1" ht="15.75">
      <c r="A118" s="77" t="s">
        <v>21</v>
      </c>
      <c r="B118" s="11" t="s">
        <v>22</v>
      </c>
      <c r="C118" s="155"/>
      <c r="D118" s="155">
        <v>92.8</v>
      </c>
      <c r="E118" s="155">
        <v>105.1</v>
      </c>
      <c r="F118" s="155">
        <v>105</v>
      </c>
      <c r="G118" s="155">
        <v>105.2</v>
      </c>
      <c r="H118" s="155">
        <v>105.2</v>
      </c>
      <c r="I118" s="155">
        <v>104</v>
      </c>
      <c r="J118" s="155">
        <v>104.7</v>
      </c>
      <c r="K118" s="155">
        <v>104.8</v>
      </c>
      <c r="L118" s="155">
        <v>104.2</v>
      </c>
      <c r="M118" s="155">
        <v>104.4</v>
      </c>
      <c r="N118" s="155">
        <v>104.8</v>
      </c>
    </row>
    <row r="119" spans="1:14" s="68" customFormat="1" ht="25.5">
      <c r="A119" s="156" t="s">
        <v>23</v>
      </c>
      <c r="B119" s="79" t="s">
        <v>24</v>
      </c>
      <c r="C119" s="155"/>
      <c r="D119" s="155">
        <f>D117/C116*100</f>
        <v>239.07119021134596</v>
      </c>
      <c r="E119" s="155">
        <f>E117/D117*100</f>
        <v>97.01058508782133</v>
      </c>
      <c r="F119" s="155">
        <v>102.7</v>
      </c>
      <c r="G119" s="155">
        <v>103</v>
      </c>
      <c r="H119" s="155">
        <v>103.4</v>
      </c>
      <c r="I119" s="155">
        <v>101</v>
      </c>
      <c r="J119" s="155">
        <v>101.5</v>
      </c>
      <c r="K119" s="155">
        <v>101.8</v>
      </c>
      <c r="L119" s="155">
        <v>100.4</v>
      </c>
      <c r="M119" s="155">
        <v>100.4</v>
      </c>
      <c r="N119" s="155">
        <v>100.7</v>
      </c>
    </row>
    <row r="120" spans="1:14" s="68" customFormat="1" ht="15.75">
      <c r="A120" s="147" t="s">
        <v>49</v>
      </c>
      <c r="B120" s="174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</row>
    <row r="121" spans="1:14" s="68" customFormat="1" ht="15.75">
      <c r="A121" s="73" t="s">
        <v>17</v>
      </c>
      <c r="B121" s="11" t="s">
        <v>18</v>
      </c>
      <c r="C121" s="155">
        <v>400</v>
      </c>
      <c r="D121" s="155">
        <v>360</v>
      </c>
      <c r="E121" s="155">
        <f>D121*E123*E124/10000</f>
        <v>429.6</v>
      </c>
      <c r="F121" s="155">
        <f>E121*F123*F124/10000</f>
        <v>453.52872</v>
      </c>
      <c r="G121" s="155">
        <f>E121*G123*G124/10000</f>
        <v>457.51326000000006</v>
      </c>
      <c r="H121" s="155">
        <f aca="true" t="shared" si="24" ref="H121:W121">E121*H123*H124/10000</f>
        <v>460.18752</v>
      </c>
      <c r="I121" s="155">
        <f t="shared" si="24"/>
        <v>473.65813870848</v>
      </c>
      <c r="J121" s="155">
        <f t="shared" si="24"/>
        <v>481.10264368559996</v>
      </c>
      <c r="K121" s="155">
        <f t="shared" si="24"/>
        <v>485.3358475929599</v>
      </c>
      <c r="L121" s="155">
        <f t="shared" si="24"/>
        <v>489.80656563146823</v>
      </c>
      <c r="M121" s="155">
        <f t="shared" si="24"/>
        <v>501.9247661043127</v>
      </c>
      <c r="N121" s="155">
        <f t="shared" si="24"/>
        <v>507.3458282813007</v>
      </c>
    </row>
    <row r="122" spans="1:14" s="68" customFormat="1" ht="15.75">
      <c r="A122" s="77" t="s">
        <v>19</v>
      </c>
      <c r="B122" s="11" t="s">
        <v>18</v>
      </c>
      <c r="C122" s="155" t="s">
        <v>20</v>
      </c>
      <c r="D122" s="155">
        <v>360</v>
      </c>
      <c r="E122" s="155">
        <v>400</v>
      </c>
      <c r="F122" s="155">
        <f>E122*F124/100</f>
        <v>408</v>
      </c>
      <c r="G122" s="155">
        <f>E122*G124/100</f>
        <v>410</v>
      </c>
      <c r="H122" s="155">
        <f aca="true" t="shared" si="25" ref="H122:W122">E122*H124/100</f>
        <v>412</v>
      </c>
      <c r="I122" s="155">
        <f t="shared" si="25"/>
        <v>412.89599999999996</v>
      </c>
      <c r="J122" s="155">
        <f t="shared" si="25"/>
        <v>416.56</v>
      </c>
      <c r="K122" s="155">
        <f t="shared" si="25"/>
        <v>419.416</v>
      </c>
      <c r="L122" s="155">
        <f t="shared" si="25"/>
        <v>414.1346879999999</v>
      </c>
      <c r="M122" s="155">
        <f t="shared" si="25"/>
        <v>419.89248</v>
      </c>
      <c r="N122" s="155">
        <f t="shared" si="25"/>
        <v>423.61016</v>
      </c>
    </row>
    <row r="123" spans="1:14" s="68" customFormat="1" ht="15.75">
      <c r="A123" s="77" t="s">
        <v>21</v>
      </c>
      <c r="B123" s="11" t="s">
        <v>22</v>
      </c>
      <c r="C123" s="155"/>
      <c r="D123" s="155">
        <v>106.3</v>
      </c>
      <c r="E123" s="155">
        <v>107.4</v>
      </c>
      <c r="F123" s="155">
        <v>103.5</v>
      </c>
      <c r="G123" s="155">
        <v>103.9</v>
      </c>
      <c r="H123" s="155">
        <v>104</v>
      </c>
      <c r="I123" s="155">
        <v>103.2</v>
      </c>
      <c r="J123" s="155">
        <v>103.5</v>
      </c>
      <c r="K123" s="155">
        <v>103.6</v>
      </c>
      <c r="L123" s="155">
        <v>103.1</v>
      </c>
      <c r="M123" s="155">
        <v>103.5</v>
      </c>
      <c r="N123" s="155">
        <v>103.5</v>
      </c>
    </row>
    <row r="124" spans="1:14" s="68" customFormat="1" ht="25.5">
      <c r="A124" s="156" t="s">
        <v>23</v>
      </c>
      <c r="B124" s="79" t="s">
        <v>24</v>
      </c>
      <c r="C124" s="155"/>
      <c r="D124" s="155">
        <f>D122/C121*100</f>
        <v>90</v>
      </c>
      <c r="E124" s="155">
        <f>E122/D122*100</f>
        <v>111.11111111111111</v>
      </c>
      <c r="F124" s="155">
        <v>102</v>
      </c>
      <c r="G124" s="155">
        <v>102.5</v>
      </c>
      <c r="H124" s="155">
        <v>103</v>
      </c>
      <c r="I124" s="155">
        <v>101.2</v>
      </c>
      <c r="J124" s="155">
        <v>101.6</v>
      </c>
      <c r="K124" s="155">
        <v>101.8</v>
      </c>
      <c r="L124" s="155">
        <v>100.3</v>
      </c>
      <c r="M124" s="155">
        <v>100.8</v>
      </c>
      <c r="N124" s="155">
        <v>101</v>
      </c>
    </row>
    <row r="125" spans="1:2" s="68" customFormat="1" ht="15.75">
      <c r="A125" s="147" t="s">
        <v>50</v>
      </c>
      <c r="B125" s="148"/>
    </row>
    <row r="126" spans="1:2" s="68" customFormat="1" ht="15.75">
      <c r="A126" s="68" t="s">
        <v>51</v>
      </c>
      <c r="B126" s="148"/>
    </row>
    <row r="127" spans="1:14" s="68" customFormat="1" ht="15.75">
      <c r="A127" s="73" t="s">
        <v>17</v>
      </c>
      <c r="B127" s="11" t="s">
        <v>18</v>
      </c>
      <c r="C127" s="155">
        <f aca="true" t="shared" si="26" ref="C127:W127">C132+C137</f>
        <v>5787.4</v>
      </c>
      <c r="D127" s="155">
        <f t="shared" si="26"/>
        <v>5818.2</v>
      </c>
      <c r="E127" s="155">
        <f t="shared" si="26"/>
        <v>7041.857</v>
      </c>
      <c r="F127" s="155">
        <f t="shared" si="26"/>
        <v>7359.7998249600005</v>
      </c>
      <c r="G127" s="155">
        <f t="shared" si="26"/>
        <v>7388.62761936</v>
      </c>
      <c r="H127" s="155">
        <f t="shared" si="26"/>
        <v>7441.156907085</v>
      </c>
      <c r="I127" s="155">
        <f t="shared" si="26"/>
        <v>7680.25992757375</v>
      </c>
      <c r="J127" s="155">
        <f t="shared" si="26"/>
        <v>7775.393018029477</v>
      </c>
      <c r="K127" s="155">
        <f t="shared" si="26"/>
        <v>7876.359112807606</v>
      </c>
      <c r="L127" s="155">
        <f t="shared" si="26"/>
        <v>8024.869667655254</v>
      </c>
      <c r="M127" s="155">
        <f t="shared" si="26"/>
        <v>8172.268022269798</v>
      </c>
      <c r="N127" s="155">
        <f t="shared" si="26"/>
        <v>8341.862947167263</v>
      </c>
    </row>
    <row r="128" spans="1:14" s="68" customFormat="1" ht="15.75">
      <c r="A128" s="77" t="s">
        <v>19</v>
      </c>
      <c r="B128" s="11" t="s">
        <v>18</v>
      </c>
      <c r="C128" s="155" t="s">
        <v>20</v>
      </c>
      <c r="D128" s="155">
        <f aca="true" t="shared" si="27" ref="D128:W128">D133+D138</f>
        <v>5818.2</v>
      </c>
      <c r="E128" s="155">
        <f t="shared" si="27"/>
        <v>6637</v>
      </c>
      <c r="F128" s="155">
        <f t="shared" si="27"/>
        <v>6682.72</v>
      </c>
      <c r="G128" s="155">
        <f t="shared" si="27"/>
        <v>6695.994000000001</v>
      </c>
      <c r="H128" s="155">
        <f t="shared" si="27"/>
        <v>6711.3330000000005</v>
      </c>
      <c r="I128" s="155">
        <f t="shared" si="27"/>
        <v>6737.87316</v>
      </c>
      <c r="J128" s="155">
        <f t="shared" si="27"/>
        <v>6775.483434000001</v>
      </c>
      <c r="K128" s="155">
        <f t="shared" si="27"/>
        <v>6804.454839</v>
      </c>
      <c r="L128" s="155">
        <f t="shared" si="27"/>
        <v>6795.55833792</v>
      </c>
      <c r="M128" s="155">
        <f t="shared" si="27"/>
        <v>6847.423670010001</v>
      </c>
      <c r="N128" s="155">
        <f t="shared" si="27"/>
        <v>6896.275246224</v>
      </c>
    </row>
    <row r="129" spans="1:14" s="68" customFormat="1" ht="15.75">
      <c r="A129" s="77" t="s">
        <v>21</v>
      </c>
      <c r="B129" s="11" t="s">
        <v>22</v>
      </c>
      <c r="C129" s="155"/>
      <c r="D129" s="155">
        <v>114.2</v>
      </c>
      <c r="E129" s="155">
        <v>106.1</v>
      </c>
      <c r="F129" s="155">
        <v>103.8</v>
      </c>
      <c r="G129" s="155">
        <v>104</v>
      </c>
      <c r="H129" s="155">
        <v>104.5</v>
      </c>
      <c r="I129" s="155">
        <v>103.5</v>
      </c>
      <c r="J129" s="155">
        <v>104</v>
      </c>
      <c r="K129" s="155">
        <v>104.4</v>
      </c>
      <c r="L129" s="155">
        <v>103.6</v>
      </c>
      <c r="M129" s="155">
        <v>104</v>
      </c>
      <c r="N129" s="155">
        <v>104.5</v>
      </c>
    </row>
    <row r="130" spans="1:14" s="68" customFormat="1" ht="25.5">
      <c r="A130" s="156" t="s">
        <v>23</v>
      </c>
      <c r="B130" s="79" t="s">
        <v>24</v>
      </c>
      <c r="C130" s="155"/>
      <c r="D130" s="155">
        <f>D128/C127*100</f>
        <v>100.53219062100425</v>
      </c>
      <c r="E130" s="155">
        <f>E128/D128*100</f>
        <v>114.07308102162182</v>
      </c>
      <c r="F130" s="155">
        <f>F128/E128*100</f>
        <v>100.6888654512581</v>
      </c>
      <c r="G130" s="155">
        <f>G128/E128*100</f>
        <v>100.8888654512581</v>
      </c>
      <c r="H130" s="155">
        <f aca="true" t="shared" si="28" ref="H130:W130">H128/E128*100</f>
        <v>101.11997890613229</v>
      </c>
      <c r="I130" s="155">
        <f t="shared" si="28"/>
        <v>100.82531005339143</v>
      </c>
      <c r="J130" s="155">
        <f t="shared" si="28"/>
        <v>101.18711925369108</v>
      </c>
      <c r="K130" s="155">
        <f t="shared" si="28"/>
        <v>101.38753119536759</v>
      </c>
      <c r="L130" s="155">
        <f t="shared" si="28"/>
        <v>100.85613333095156</v>
      </c>
      <c r="M130" s="155">
        <f t="shared" si="28"/>
        <v>101.06177273859159</v>
      </c>
      <c r="N130" s="155">
        <f t="shared" si="28"/>
        <v>101.34941607221386</v>
      </c>
    </row>
    <row r="131" spans="1:14" s="68" customFormat="1" ht="15.75">
      <c r="A131" s="182" t="s">
        <v>52</v>
      </c>
      <c r="B131" s="183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</row>
    <row r="132" spans="1:14" s="68" customFormat="1" ht="15.75">
      <c r="A132" s="73" t="s">
        <v>17</v>
      </c>
      <c r="B132" s="11" t="s">
        <v>18</v>
      </c>
      <c r="C132" s="155">
        <v>4229</v>
      </c>
      <c r="D132" s="155">
        <v>4484</v>
      </c>
      <c r="E132" s="155">
        <f>D132*E134*E135/10000</f>
        <v>4850.892</v>
      </c>
      <c r="F132" s="155">
        <f>E132*F134*F135/10000</f>
        <v>5085.57815496</v>
      </c>
      <c r="G132" s="155">
        <f>E132*G134*G135/10000</f>
        <v>5105.46681216</v>
      </c>
      <c r="H132" s="155">
        <f aca="true" t="shared" si="29" ref="H132:W132">E132*H134*H135/10000</f>
        <v>5140.15068996</v>
      </c>
      <c r="I132" s="155">
        <f t="shared" si="29"/>
        <v>5279.36411055475</v>
      </c>
      <c r="J132" s="155">
        <f t="shared" si="29"/>
        <v>5341.543597554278</v>
      </c>
      <c r="K132" s="155">
        <f t="shared" si="29"/>
        <v>5409.247858880786</v>
      </c>
      <c r="L132" s="155">
        <f t="shared" si="29"/>
        <v>5535.054273157138</v>
      </c>
      <c r="M132" s="155">
        <f t="shared" si="29"/>
        <v>5638.533421578296</v>
      </c>
      <c r="N132" s="155">
        <f t="shared" si="29"/>
        <v>5743.106636730908</v>
      </c>
    </row>
    <row r="133" spans="1:14" s="68" customFormat="1" ht="15.75">
      <c r="A133" s="77" t="s">
        <v>19</v>
      </c>
      <c r="B133" s="11" t="s">
        <v>18</v>
      </c>
      <c r="C133" s="155" t="s">
        <v>20</v>
      </c>
      <c r="D133" s="155">
        <v>4484</v>
      </c>
      <c r="E133" s="155">
        <v>4572</v>
      </c>
      <c r="F133" s="155">
        <f>E133*F135/100</f>
        <v>4617.72</v>
      </c>
      <c r="G133" s="155">
        <f>E133*G135/100</f>
        <v>4626.8640000000005</v>
      </c>
      <c r="H133" s="155">
        <f aca="true" t="shared" si="30" ref="H133:W133">E133*H135/100</f>
        <v>4636.008000000001</v>
      </c>
      <c r="I133" s="155">
        <f t="shared" si="30"/>
        <v>4631.57316</v>
      </c>
      <c r="J133" s="155">
        <f t="shared" si="30"/>
        <v>4654.625184</v>
      </c>
      <c r="K133" s="155">
        <f t="shared" si="30"/>
        <v>4673.096064</v>
      </c>
      <c r="L133" s="155">
        <f t="shared" si="30"/>
        <v>4687.15203792</v>
      </c>
      <c r="M133" s="155">
        <f t="shared" si="30"/>
        <v>4724.44456176</v>
      </c>
      <c r="N133" s="155">
        <f t="shared" si="30"/>
        <v>4747.865601024</v>
      </c>
    </row>
    <row r="134" spans="1:14" s="68" customFormat="1" ht="15.75">
      <c r="A134" s="77" t="s">
        <v>21</v>
      </c>
      <c r="B134" s="11" t="s">
        <v>22</v>
      </c>
      <c r="C134" s="155"/>
      <c r="D134" s="155">
        <v>114.2</v>
      </c>
      <c r="E134" s="155">
        <v>106.1</v>
      </c>
      <c r="F134" s="155">
        <v>103.8</v>
      </c>
      <c r="G134" s="155">
        <v>104</v>
      </c>
      <c r="H134" s="155">
        <v>104.5</v>
      </c>
      <c r="I134" s="155">
        <v>103.5</v>
      </c>
      <c r="J134" s="155">
        <v>104</v>
      </c>
      <c r="K134" s="155">
        <v>104.4</v>
      </c>
      <c r="L134" s="155">
        <v>103.6</v>
      </c>
      <c r="M134" s="155">
        <v>104</v>
      </c>
      <c r="N134" s="155">
        <v>104.5</v>
      </c>
    </row>
    <row r="135" spans="1:14" s="68" customFormat="1" ht="25.5">
      <c r="A135" s="156" t="s">
        <v>23</v>
      </c>
      <c r="B135" s="79" t="s">
        <v>24</v>
      </c>
      <c r="C135" s="155"/>
      <c r="D135" s="155">
        <f>D133/C132*100</f>
        <v>106.029794277607</v>
      </c>
      <c r="E135" s="155">
        <f>E133/D133*100</f>
        <v>101.96253345227476</v>
      </c>
      <c r="F135" s="155">
        <v>101</v>
      </c>
      <c r="G135" s="155">
        <v>101.2</v>
      </c>
      <c r="H135" s="155">
        <v>101.4</v>
      </c>
      <c r="I135" s="155">
        <v>100.3</v>
      </c>
      <c r="J135" s="155">
        <v>100.6</v>
      </c>
      <c r="K135" s="155">
        <v>100.8</v>
      </c>
      <c r="L135" s="155">
        <v>101.2</v>
      </c>
      <c r="M135" s="155">
        <v>101.5</v>
      </c>
      <c r="N135" s="155">
        <v>101.6</v>
      </c>
    </row>
    <row r="136" spans="1:14" s="68" customFormat="1" ht="15.75">
      <c r="A136" s="182" t="s">
        <v>53</v>
      </c>
      <c r="B136" s="183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</row>
    <row r="137" spans="1:14" s="68" customFormat="1" ht="15.75">
      <c r="A137" s="73" t="s">
        <v>17</v>
      </c>
      <c r="B137" s="11" t="s">
        <v>18</v>
      </c>
      <c r="C137" s="155">
        <v>1558.4</v>
      </c>
      <c r="D137" s="155">
        <v>1334.2</v>
      </c>
      <c r="E137" s="155">
        <f>D137*E139*E140/10000</f>
        <v>2190.965</v>
      </c>
      <c r="F137" s="155">
        <f>E137*F139*F140/10000</f>
        <v>2274.2216700000004</v>
      </c>
      <c r="G137" s="155">
        <f>E137*G139*G140/10000</f>
        <v>2283.1608072</v>
      </c>
      <c r="H137" s="155">
        <f aca="true" t="shared" si="31" ref="H137:W137">E137*H139*H140/10000</f>
        <v>2301.0062171250006</v>
      </c>
      <c r="I137" s="155">
        <f t="shared" si="31"/>
        <v>2400.8958170190003</v>
      </c>
      <c r="J137" s="155">
        <f t="shared" si="31"/>
        <v>2433.8494204752</v>
      </c>
      <c r="K137" s="155">
        <f t="shared" si="31"/>
        <v>2467.11125392682</v>
      </c>
      <c r="L137" s="155">
        <f t="shared" si="31"/>
        <v>2489.815394498116</v>
      </c>
      <c r="M137" s="155">
        <f t="shared" si="31"/>
        <v>2533.7346006915022</v>
      </c>
      <c r="N137" s="155">
        <f t="shared" si="31"/>
        <v>2598.7563104363553</v>
      </c>
    </row>
    <row r="138" spans="1:14" s="68" customFormat="1" ht="15.75">
      <c r="A138" s="77" t="s">
        <v>19</v>
      </c>
      <c r="B138" s="11" t="s">
        <v>18</v>
      </c>
      <c r="C138" s="155" t="s">
        <v>20</v>
      </c>
      <c r="D138" s="155">
        <v>1334.2</v>
      </c>
      <c r="E138" s="155">
        <v>2065</v>
      </c>
      <c r="F138" s="155">
        <f>E138*F140/100</f>
        <v>2065</v>
      </c>
      <c r="G138" s="155">
        <f>E138*G140/100</f>
        <v>2069.13</v>
      </c>
      <c r="H138" s="155">
        <f aca="true" t="shared" si="32" ref="H138:W138">E138*H140/100</f>
        <v>2075.325</v>
      </c>
      <c r="I138" s="155">
        <f t="shared" si="32"/>
        <v>2106.3</v>
      </c>
      <c r="J138" s="155">
        <f t="shared" si="32"/>
        <v>2120.85825</v>
      </c>
      <c r="K138" s="155">
        <f t="shared" si="32"/>
        <v>2131.3587749999997</v>
      </c>
      <c r="L138" s="155">
        <f t="shared" si="32"/>
        <v>2108.4063</v>
      </c>
      <c r="M138" s="155">
        <f t="shared" si="32"/>
        <v>2122.97910825</v>
      </c>
      <c r="N138" s="155">
        <f t="shared" si="32"/>
        <v>2148.4096451999994</v>
      </c>
    </row>
    <row r="139" spans="1:14" s="68" customFormat="1" ht="15.75">
      <c r="A139" s="77" t="s">
        <v>21</v>
      </c>
      <c r="B139" s="11" t="s">
        <v>22</v>
      </c>
      <c r="C139" s="155"/>
      <c r="D139" s="155">
        <v>114.2</v>
      </c>
      <c r="E139" s="155">
        <v>106.1</v>
      </c>
      <c r="F139" s="155">
        <v>103.8</v>
      </c>
      <c r="G139" s="155">
        <v>104</v>
      </c>
      <c r="H139" s="155">
        <v>104.5</v>
      </c>
      <c r="I139" s="155">
        <v>103.5</v>
      </c>
      <c r="J139" s="155">
        <v>104</v>
      </c>
      <c r="K139" s="155">
        <v>104.4</v>
      </c>
      <c r="L139" s="155">
        <v>103.6</v>
      </c>
      <c r="M139" s="155">
        <v>104</v>
      </c>
      <c r="N139" s="155">
        <v>104.5</v>
      </c>
    </row>
    <row r="140" spans="1:14" s="68" customFormat="1" ht="25.5">
      <c r="A140" s="156" t="s">
        <v>23</v>
      </c>
      <c r="B140" s="79" t="s">
        <v>24</v>
      </c>
      <c r="C140" s="155"/>
      <c r="D140" s="155">
        <f>D138/C137*100</f>
        <v>85.61344969199179</v>
      </c>
      <c r="E140" s="155">
        <f>E138/D138*100</f>
        <v>154.77439664218258</v>
      </c>
      <c r="F140" s="155">
        <v>100</v>
      </c>
      <c r="G140" s="155">
        <v>100.2</v>
      </c>
      <c r="H140" s="155">
        <v>100.5</v>
      </c>
      <c r="I140" s="155">
        <v>102</v>
      </c>
      <c r="J140" s="155">
        <v>102.5</v>
      </c>
      <c r="K140" s="155">
        <v>102.7</v>
      </c>
      <c r="L140" s="155">
        <v>100.1</v>
      </c>
      <c r="M140" s="155">
        <v>100.1</v>
      </c>
      <c r="N140" s="155">
        <v>100.8</v>
      </c>
    </row>
    <row r="141" spans="1:14" s="68" customFormat="1" ht="24" customHeight="1">
      <c r="A141" s="184" t="s">
        <v>54</v>
      </c>
      <c r="B141" s="184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</row>
    <row r="142" spans="1:14" s="68" customFormat="1" ht="15.75" customHeight="1">
      <c r="A142" s="85"/>
      <c r="B142" s="86" t="s">
        <v>55</v>
      </c>
      <c r="C142" s="11" t="s">
        <v>4</v>
      </c>
      <c r="D142" s="11" t="s">
        <v>5</v>
      </c>
      <c r="E142" s="11" t="s">
        <v>6</v>
      </c>
      <c r="F142" s="11" t="s">
        <v>7</v>
      </c>
      <c r="G142" s="11"/>
      <c r="H142" s="11"/>
      <c r="I142" s="11" t="s">
        <v>8</v>
      </c>
      <c r="J142" s="11"/>
      <c r="K142" s="11"/>
      <c r="L142" s="11" t="s">
        <v>9</v>
      </c>
      <c r="M142" s="11"/>
      <c r="N142" s="11"/>
    </row>
    <row r="143" spans="1:14" s="68" customFormat="1" ht="15.75">
      <c r="A143" s="90"/>
      <c r="B143" s="91"/>
      <c r="C143" s="14" t="s">
        <v>10</v>
      </c>
      <c r="D143" s="14" t="s">
        <v>10</v>
      </c>
      <c r="E143" s="14" t="s">
        <v>11</v>
      </c>
      <c r="F143" s="11" t="s">
        <v>12</v>
      </c>
      <c r="G143" s="11"/>
      <c r="H143" s="11"/>
      <c r="I143" s="11" t="s">
        <v>12</v>
      </c>
      <c r="J143" s="11"/>
      <c r="K143" s="11"/>
      <c r="L143" s="11" t="s">
        <v>12</v>
      </c>
      <c r="M143" s="11"/>
      <c r="N143" s="11"/>
    </row>
    <row r="144" spans="1:14" s="68" customFormat="1" ht="38.25">
      <c r="A144" s="92"/>
      <c r="B144" s="93"/>
      <c r="C144" s="17"/>
      <c r="D144" s="17"/>
      <c r="E144" s="17"/>
      <c r="F144" s="18" t="s">
        <v>13</v>
      </c>
      <c r="G144" s="18" t="s">
        <v>14</v>
      </c>
      <c r="H144" s="18" t="s">
        <v>15</v>
      </c>
      <c r="I144" s="18" t="s">
        <v>13</v>
      </c>
      <c r="J144" s="18" t="s">
        <v>14</v>
      </c>
      <c r="K144" s="18" t="s">
        <v>15</v>
      </c>
      <c r="L144" s="18" t="s">
        <v>13</v>
      </c>
      <c r="M144" s="18" t="s">
        <v>14</v>
      </c>
      <c r="N144" s="18" t="s">
        <v>15</v>
      </c>
    </row>
    <row r="145" spans="1:14" s="68" customFormat="1" ht="31.5">
      <c r="A145" s="157" t="s">
        <v>56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</row>
    <row r="146" spans="1:14" s="68" customFormat="1" ht="15.75">
      <c r="A146" s="73" t="s">
        <v>57</v>
      </c>
      <c r="B146" s="159" t="s">
        <v>58</v>
      </c>
      <c r="C146" s="155">
        <v>322.5</v>
      </c>
      <c r="D146" s="155">
        <v>224.7</v>
      </c>
      <c r="E146" s="155">
        <v>324</v>
      </c>
      <c r="F146" s="155">
        <v>320</v>
      </c>
      <c r="G146" s="155">
        <v>330</v>
      </c>
      <c r="H146" s="155">
        <v>338</v>
      </c>
      <c r="I146" s="155">
        <v>322</v>
      </c>
      <c r="J146" s="155">
        <v>333</v>
      </c>
      <c r="K146" s="155">
        <v>339</v>
      </c>
      <c r="L146" s="155">
        <v>330</v>
      </c>
      <c r="M146" s="155">
        <v>335</v>
      </c>
      <c r="N146" s="155">
        <v>341</v>
      </c>
    </row>
    <row r="147" spans="1:14" s="68" customFormat="1" ht="15.75">
      <c r="A147" s="73" t="s">
        <v>59</v>
      </c>
      <c r="B147" s="159" t="s">
        <v>58</v>
      </c>
      <c r="C147" s="155">
        <v>319</v>
      </c>
      <c r="D147" s="155">
        <v>200</v>
      </c>
      <c r="E147" s="155">
        <v>307</v>
      </c>
      <c r="F147" s="155">
        <v>302</v>
      </c>
      <c r="G147" s="155">
        <v>310</v>
      </c>
      <c r="H147" s="155">
        <v>315</v>
      </c>
      <c r="I147" s="155">
        <v>305</v>
      </c>
      <c r="J147" s="155">
        <v>310</v>
      </c>
      <c r="K147" s="155">
        <v>314</v>
      </c>
      <c r="L147" s="155">
        <v>305</v>
      </c>
      <c r="M147" s="155">
        <v>312</v>
      </c>
      <c r="N147" s="155">
        <v>315</v>
      </c>
    </row>
    <row r="148" spans="1:14" s="68" customFormat="1" ht="15.75">
      <c r="A148" s="73" t="s">
        <v>60</v>
      </c>
      <c r="B148" s="159" t="s">
        <v>58</v>
      </c>
      <c r="C148" s="155">
        <v>212.9</v>
      </c>
      <c r="D148" s="155">
        <v>154</v>
      </c>
      <c r="E148" s="155">
        <v>226.8</v>
      </c>
      <c r="F148" s="155">
        <v>220</v>
      </c>
      <c r="G148" s="155">
        <v>225</v>
      </c>
      <c r="H148" s="155">
        <v>230</v>
      </c>
      <c r="I148" s="155">
        <v>222</v>
      </c>
      <c r="J148" s="155">
        <v>225</v>
      </c>
      <c r="K148" s="155">
        <v>232</v>
      </c>
      <c r="L148" s="155">
        <v>225</v>
      </c>
      <c r="M148" s="155">
        <v>229</v>
      </c>
      <c r="N148" s="155">
        <v>235</v>
      </c>
    </row>
    <row r="149" spans="1:14" s="68" customFormat="1" ht="15.75">
      <c r="A149" s="73" t="s">
        <v>61</v>
      </c>
      <c r="B149" s="159" t="s">
        <v>62</v>
      </c>
      <c r="C149" s="155">
        <v>24.8</v>
      </c>
      <c r="D149" s="155">
        <v>29.2</v>
      </c>
      <c r="E149" s="155">
        <v>48.6</v>
      </c>
      <c r="F149" s="155">
        <v>35</v>
      </c>
      <c r="G149" s="155">
        <v>45</v>
      </c>
      <c r="H149" s="155">
        <v>49</v>
      </c>
      <c r="I149" s="155">
        <v>35</v>
      </c>
      <c r="J149" s="155">
        <v>40</v>
      </c>
      <c r="K149" s="155">
        <v>50</v>
      </c>
      <c r="L149" s="155">
        <v>35</v>
      </c>
      <c r="M149" s="155">
        <v>38</v>
      </c>
      <c r="N149" s="155">
        <v>45</v>
      </c>
    </row>
    <row r="150" spans="1:14" s="68" customFormat="1" ht="15.75">
      <c r="A150" s="73" t="s">
        <v>63</v>
      </c>
      <c r="B150" s="159" t="s">
        <v>64</v>
      </c>
      <c r="C150" s="155">
        <v>404.2</v>
      </c>
      <c r="D150" s="155">
        <v>368.1</v>
      </c>
      <c r="E150" s="155">
        <v>380</v>
      </c>
      <c r="F150" s="155">
        <v>380</v>
      </c>
      <c r="G150" s="155">
        <v>385</v>
      </c>
      <c r="H150" s="155">
        <v>389</v>
      </c>
      <c r="I150" s="155">
        <v>382</v>
      </c>
      <c r="J150" s="155">
        <v>385</v>
      </c>
      <c r="K150" s="155">
        <v>388</v>
      </c>
      <c r="L150" s="155">
        <v>385</v>
      </c>
      <c r="M150" s="155">
        <v>389</v>
      </c>
      <c r="N150" s="155">
        <v>391</v>
      </c>
    </row>
    <row r="151" spans="1:13" s="68" customFormat="1" ht="30.75" customHeight="1">
      <c r="A151" s="84"/>
      <c r="B151" s="149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</row>
    <row r="152" spans="1:13" s="68" customFormat="1" ht="15.75">
      <c r="A152" s="84"/>
      <c r="B152" s="149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</row>
    <row r="153" spans="1:13" s="68" customFormat="1" ht="15.75">
      <c r="A153" s="84"/>
      <c r="B153" s="149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</row>
    <row r="154" spans="1:13" s="68" customFormat="1" ht="15.75">
      <c r="A154" s="84"/>
      <c r="B154" s="149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</row>
    <row r="155" spans="1:13" s="68" customFormat="1" ht="15.75">
      <c r="A155" s="84"/>
      <c r="B155" s="149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</row>
    <row r="156" spans="1:13" s="68" customFormat="1" ht="15.75">
      <c r="A156" s="84"/>
      <c r="B156" s="149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</row>
    <row r="157" spans="1:13" s="68" customFormat="1" ht="15.75">
      <c r="A157" s="84"/>
      <c r="B157" s="149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</row>
    <row r="158" spans="1:13" s="68" customFormat="1" ht="15.75">
      <c r="A158" s="84"/>
      <c r="B158" s="149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</row>
    <row r="159" spans="1:13" s="68" customFormat="1" ht="15.75">
      <c r="A159" s="84"/>
      <c r="B159" s="149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</row>
    <row r="160" spans="1:13" s="68" customFormat="1" ht="15.75">
      <c r="A160" s="84"/>
      <c r="B160" s="149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</row>
    <row r="161" spans="1:13" s="68" customFormat="1" ht="15.75">
      <c r="A161" s="84"/>
      <c r="B161" s="149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</row>
    <row r="162" spans="1:13" s="68" customFormat="1" ht="15.75">
      <c r="A162" s="84"/>
      <c r="B162" s="149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</row>
    <row r="163" spans="1:13" s="68" customFormat="1" ht="15.75">
      <c r="A163" s="84"/>
      <c r="B163" s="149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</row>
    <row r="164" spans="1:13" s="68" customFormat="1" ht="15.75">
      <c r="A164" s="84"/>
      <c r="B164" s="149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</row>
    <row r="165" spans="1:13" s="68" customFormat="1" ht="15.75">
      <c r="A165" s="84"/>
      <c r="B165" s="149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</row>
    <row r="166" spans="1:13" s="68" customFormat="1" ht="15.75">
      <c r="A166" s="84"/>
      <c r="B166" s="149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</row>
    <row r="167" spans="1:13" s="68" customFormat="1" ht="15.75">
      <c r="A167" s="84"/>
      <c r="B167" s="149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</row>
    <row r="168" spans="1:13" s="68" customFormat="1" ht="15.75">
      <c r="A168" s="84"/>
      <c r="B168" s="149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</row>
    <row r="169" spans="1:13" s="68" customFormat="1" ht="15.75">
      <c r="A169" s="84"/>
      <c r="B169" s="149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</row>
    <row r="170" spans="1:13" s="68" customFormat="1" ht="15.75">
      <c r="A170" s="84"/>
      <c r="B170" s="149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</row>
    <row r="171" spans="1:13" s="68" customFormat="1" ht="15.75">
      <c r="A171" s="84"/>
      <c r="B171" s="149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</row>
    <row r="172" spans="1:13" s="68" customFormat="1" ht="15.75">
      <c r="A172" s="84"/>
      <c r="B172" s="149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</row>
    <row r="173" spans="1:13" s="68" customFormat="1" ht="15.75">
      <c r="A173" s="84"/>
      <c r="B173" s="149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</row>
    <row r="174" spans="1:13" s="68" customFormat="1" ht="15.75">
      <c r="A174" s="84"/>
      <c r="B174" s="149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</row>
    <row r="175" spans="1:13" s="68" customFormat="1" ht="15.75">
      <c r="A175" s="84"/>
      <c r="B175" s="149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</row>
    <row r="176" spans="1:13" s="68" customFormat="1" ht="15.75">
      <c r="A176" s="84"/>
      <c r="B176" s="149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</row>
    <row r="177" spans="1:13" s="68" customFormat="1" ht="15.75">
      <c r="A177" s="84"/>
      <c r="B177" s="149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</row>
    <row r="178" spans="1:13" s="68" customFormat="1" ht="15.75">
      <c r="A178" s="84"/>
      <c r="B178" s="149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</row>
    <row r="179" spans="1:13" s="68" customFormat="1" ht="15.75">
      <c r="A179" s="84"/>
      <c r="B179" s="149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</row>
    <row r="180" spans="1:13" s="68" customFormat="1" ht="15.75">
      <c r="A180" s="84"/>
      <c r="B180" s="149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</row>
    <row r="181" spans="1:13" s="68" customFormat="1" ht="15.75">
      <c r="A181" s="84"/>
      <c r="B181" s="149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</row>
    <row r="182" spans="1:13" s="68" customFormat="1" ht="15.75">
      <c r="A182" s="84"/>
      <c r="B182" s="149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</row>
    <row r="183" spans="1:13" s="68" customFormat="1" ht="15.75">
      <c r="A183" s="84"/>
      <c r="B183" s="149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</row>
    <row r="184" spans="1:13" s="68" customFormat="1" ht="15.75">
      <c r="A184" s="84"/>
      <c r="B184" s="149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</row>
    <row r="185" spans="1:13" s="68" customFormat="1" ht="15.75">
      <c r="A185" s="84"/>
      <c r="B185" s="149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</row>
    <row r="186" spans="1:13" s="68" customFormat="1" ht="15.75">
      <c r="A186" s="84"/>
      <c r="B186" s="149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</row>
    <row r="187" spans="1:13" s="68" customFormat="1" ht="15.75">
      <c r="A187" s="84"/>
      <c r="B187" s="149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</row>
    <row r="188" spans="1:13" s="68" customFormat="1" ht="15.75">
      <c r="A188" s="84"/>
      <c r="B188" s="149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</row>
    <row r="189" spans="1:13" s="68" customFormat="1" ht="15.75">
      <c r="A189" s="84"/>
      <c r="B189" s="149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</row>
    <row r="190" spans="1:13" s="68" customFormat="1" ht="15.75">
      <c r="A190" s="84"/>
      <c r="B190" s="149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</row>
    <row r="191" spans="1:13" s="68" customFormat="1" ht="15.75">
      <c r="A191" s="84"/>
      <c r="B191" s="149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</row>
    <row r="192" spans="1:13" s="68" customFormat="1" ht="15.75">
      <c r="A192" s="84"/>
      <c r="B192" s="149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</row>
    <row r="193" spans="1:13" s="68" customFormat="1" ht="15.75">
      <c r="A193" s="84"/>
      <c r="B193" s="149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</row>
    <row r="194" spans="1:13" s="68" customFormat="1" ht="15.75">
      <c r="A194" s="84"/>
      <c r="B194" s="149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</row>
    <row r="195" spans="1:13" s="68" customFormat="1" ht="15.75">
      <c r="A195" s="84"/>
      <c r="B195" s="149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</row>
    <row r="196" spans="1:13" s="68" customFormat="1" ht="15.75">
      <c r="A196" s="84"/>
      <c r="B196" s="149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</row>
    <row r="197" spans="1:13" s="68" customFormat="1" ht="15.75">
      <c r="A197" s="84"/>
      <c r="B197" s="149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</row>
    <row r="198" spans="1:13" s="68" customFormat="1" ht="15.75">
      <c r="A198" s="84"/>
      <c r="B198" s="149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</row>
    <row r="199" spans="1:13" s="68" customFormat="1" ht="15.75">
      <c r="A199" s="84"/>
      <c r="B199" s="149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</row>
    <row r="200" spans="1:13" s="68" customFormat="1" ht="15.75">
      <c r="A200" s="84"/>
      <c r="B200" s="149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</row>
    <row r="201" spans="1:13" s="68" customFormat="1" ht="15.75">
      <c r="A201" s="84"/>
      <c r="B201" s="149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</row>
    <row r="202" spans="1:13" s="68" customFormat="1" ht="15.75">
      <c r="A202" s="84"/>
      <c r="B202" s="149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</row>
    <row r="203" spans="1:13" s="68" customFormat="1" ht="15.75">
      <c r="A203" s="84"/>
      <c r="B203" s="149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</row>
    <row r="204" spans="1:13" s="68" customFormat="1" ht="15.75">
      <c r="A204" s="84"/>
      <c r="B204" s="149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</row>
    <row r="205" spans="1:13" s="68" customFormat="1" ht="15.75">
      <c r="A205" s="84"/>
      <c r="B205" s="149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</row>
    <row r="206" spans="1:13" s="68" customFormat="1" ht="15.75">
      <c r="A206" s="84"/>
      <c r="B206" s="149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</row>
    <row r="207" spans="1:13" s="68" customFormat="1" ht="15.75">
      <c r="A207" s="84"/>
      <c r="B207" s="149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</row>
    <row r="208" spans="1:13" s="68" customFormat="1" ht="15.75">
      <c r="A208" s="84"/>
      <c r="B208" s="149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</row>
    <row r="209" spans="1:13" s="68" customFormat="1" ht="15.75">
      <c r="A209" s="84"/>
      <c r="B209" s="149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</row>
    <row r="210" spans="1:13" s="68" customFormat="1" ht="15.75">
      <c r="A210" s="84"/>
      <c r="B210" s="149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</row>
    <row r="211" spans="1:13" s="68" customFormat="1" ht="15.75">
      <c r="A211" s="84"/>
      <c r="B211" s="149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</row>
    <row r="212" spans="1:13" s="68" customFormat="1" ht="15.75">
      <c r="A212" s="84"/>
      <c r="B212" s="149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</row>
    <row r="213" spans="1:13" s="68" customFormat="1" ht="15.75">
      <c r="A213" s="84"/>
      <c r="B213" s="149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</row>
    <row r="214" spans="1:13" s="68" customFormat="1" ht="15.75">
      <c r="A214" s="84"/>
      <c r="B214" s="149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</row>
    <row r="215" spans="1:13" s="68" customFormat="1" ht="15.75">
      <c r="A215" s="84"/>
      <c r="B215" s="149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</row>
    <row r="216" spans="1:13" s="68" customFormat="1" ht="15.75">
      <c r="A216" s="84"/>
      <c r="B216" s="149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</row>
    <row r="217" spans="1:13" s="68" customFormat="1" ht="15.75">
      <c r="A217" s="84"/>
      <c r="B217" s="149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</row>
    <row r="218" spans="1:13" s="68" customFormat="1" ht="15.75">
      <c r="A218" s="84"/>
      <c r="B218" s="149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</row>
    <row r="219" spans="1:13" s="68" customFormat="1" ht="15.75">
      <c r="A219" s="84"/>
      <c r="B219" s="149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</row>
    <row r="220" spans="1:13" s="68" customFormat="1" ht="15.75">
      <c r="A220" s="84"/>
      <c r="B220" s="149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</row>
    <row r="221" spans="1:13" s="68" customFormat="1" ht="15.75">
      <c r="A221" s="84"/>
      <c r="B221" s="149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</row>
    <row r="222" spans="1:13" s="68" customFormat="1" ht="15.75">
      <c r="A222" s="84"/>
      <c r="B222" s="149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</row>
    <row r="223" spans="1:13" s="68" customFormat="1" ht="15.75">
      <c r="A223" s="84"/>
      <c r="B223" s="149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</row>
    <row r="224" spans="1:13" s="68" customFormat="1" ht="15.75">
      <c r="A224" s="84"/>
      <c r="B224" s="149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</row>
    <row r="225" spans="1:13" s="68" customFormat="1" ht="15.75">
      <c r="A225" s="84"/>
      <c r="B225" s="149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</row>
    <row r="226" spans="1:13" s="68" customFormat="1" ht="15.75">
      <c r="A226" s="84"/>
      <c r="B226" s="149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</row>
    <row r="227" spans="1:13" s="68" customFormat="1" ht="15.75">
      <c r="A227" s="84"/>
      <c r="B227" s="149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</row>
    <row r="228" spans="1:13" s="68" customFormat="1" ht="15.75">
      <c r="A228" s="84"/>
      <c r="B228" s="149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</row>
    <row r="229" spans="1:13" s="68" customFormat="1" ht="15.75">
      <c r="A229" s="84"/>
      <c r="B229" s="149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</row>
    <row r="230" spans="1:13" s="68" customFormat="1" ht="15.75">
      <c r="A230" s="84"/>
      <c r="B230" s="149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</row>
    <row r="231" spans="1:13" s="68" customFormat="1" ht="15.75">
      <c r="A231" s="84"/>
      <c r="B231" s="149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</row>
    <row r="232" spans="1:13" s="68" customFormat="1" ht="15.75">
      <c r="A232" s="84"/>
      <c r="B232" s="149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</row>
    <row r="233" spans="1:13" s="68" customFormat="1" ht="15.75">
      <c r="A233" s="84"/>
      <c r="B233" s="149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</row>
    <row r="234" spans="1:13" s="68" customFormat="1" ht="15.75">
      <c r="A234" s="84"/>
      <c r="B234" s="149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</row>
    <row r="235" spans="1:13" s="68" customFormat="1" ht="15.75">
      <c r="A235" s="84"/>
      <c r="B235" s="149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</row>
    <row r="236" spans="1:13" s="68" customFormat="1" ht="15.75">
      <c r="A236" s="84"/>
      <c r="B236" s="149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</row>
    <row r="237" spans="1:13" s="68" customFormat="1" ht="15.75">
      <c r="A237" s="84"/>
      <c r="B237" s="149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</row>
    <row r="238" spans="1:13" s="68" customFormat="1" ht="15.75">
      <c r="A238" s="84"/>
      <c r="B238" s="149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</row>
    <row r="239" spans="1:13" s="68" customFormat="1" ht="15.75">
      <c r="A239" s="84"/>
      <c r="B239" s="149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</row>
    <row r="240" spans="1:13" s="68" customFormat="1" ht="15.75">
      <c r="A240" s="84"/>
      <c r="B240" s="149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</row>
    <row r="241" spans="1:13" s="68" customFormat="1" ht="15.75">
      <c r="A241" s="84"/>
      <c r="B241" s="149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</row>
    <row r="242" spans="1:13" s="68" customFormat="1" ht="15.75">
      <c r="A242" s="84"/>
      <c r="B242" s="149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</row>
    <row r="243" spans="1:13" s="68" customFormat="1" ht="15.75">
      <c r="A243" s="84"/>
      <c r="B243" s="149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</row>
    <row r="244" spans="1:13" s="68" customFormat="1" ht="15.75">
      <c r="A244" s="84"/>
      <c r="B244" s="149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</row>
    <row r="245" spans="1:13" s="68" customFormat="1" ht="15.75">
      <c r="A245" s="84"/>
      <c r="B245" s="149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</row>
    <row r="246" spans="1:13" s="68" customFormat="1" ht="15.75">
      <c r="A246" s="84"/>
      <c r="B246" s="149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</row>
    <row r="247" spans="1:13" s="68" customFormat="1" ht="15.75">
      <c r="A247" s="84"/>
      <c r="B247" s="149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</row>
    <row r="248" spans="1:13" s="68" customFormat="1" ht="15.75">
      <c r="A248" s="84"/>
      <c r="B248" s="149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</row>
    <row r="249" spans="1:13" s="68" customFormat="1" ht="15.75">
      <c r="A249" s="84"/>
      <c r="B249" s="149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</row>
    <row r="250" spans="1:13" s="68" customFormat="1" ht="15.75">
      <c r="A250" s="84"/>
      <c r="B250" s="149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</row>
    <row r="251" spans="1:13" s="68" customFormat="1" ht="15.75">
      <c r="A251" s="84"/>
      <c r="B251" s="149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</row>
    <row r="252" spans="1:13" s="68" customFormat="1" ht="15.75">
      <c r="A252" s="84"/>
      <c r="B252" s="149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</row>
    <row r="253" spans="1:13" s="68" customFormat="1" ht="15.75">
      <c r="A253" s="84"/>
      <c r="B253" s="149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</row>
    <row r="254" spans="1:13" s="68" customFormat="1" ht="15.75">
      <c r="A254" s="84"/>
      <c r="B254" s="149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</row>
    <row r="255" spans="1:13" s="68" customFormat="1" ht="15.75">
      <c r="A255" s="84"/>
      <c r="B255" s="149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</row>
    <row r="256" spans="1:13" s="68" customFormat="1" ht="15.75">
      <c r="A256" s="84"/>
      <c r="B256" s="149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</row>
    <row r="257" spans="1:13" s="68" customFormat="1" ht="15.75">
      <c r="A257" s="84"/>
      <c r="B257" s="149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</row>
    <row r="258" spans="1:13" s="68" customFormat="1" ht="15.75">
      <c r="A258" s="84"/>
      <c r="B258" s="149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</row>
    <row r="259" spans="1:13" s="68" customFormat="1" ht="15.75">
      <c r="A259" s="84"/>
      <c r="B259" s="149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</row>
    <row r="260" spans="1:13" s="68" customFormat="1" ht="15.75">
      <c r="A260" s="84"/>
      <c r="B260" s="149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</row>
    <row r="261" spans="1:13" s="68" customFormat="1" ht="15.75">
      <c r="A261" s="84"/>
      <c r="B261" s="149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</row>
    <row r="262" spans="1:13" s="68" customFormat="1" ht="15.75">
      <c r="A262" s="84"/>
      <c r="B262" s="149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</row>
    <row r="263" spans="1:13" s="68" customFormat="1" ht="15.75">
      <c r="A263" s="84"/>
      <c r="B263" s="149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</row>
    <row r="264" spans="1:13" s="68" customFormat="1" ht="15.75">
      <c r="A264" s="84"/>
      <c r="B264" s="149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</row>
    <row r="265" spans="1:13" s="68" customFormat="1" ht="15.75">
      <c r="A265" s="84"/>
      <c r="B265" s="149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</row>
    <row r="266" spans="1:13" s="68" customFormat="1" ht="15.75">
      <c r="A266" s="84"/>
      <c r="B266" s="149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</row>
    <row r="267" spans="1:13" s="68" customFormat="1" ht="15.75">
      <c r="A267" s="84"/>
      <c r="B267" s="149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</row>
    <row r="268" spans="1:13" s="68" customFormat="1" ht="15.75">
      <c r="A268" s="84"/>
      <c r="B268" s="149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</row>
    <row r="269" spans="1:13" s="68" customFormat="1" ht="15.75">
      <c r="A269" s="84"/>
      <c r="B269" s="149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</row>
    <row r="270" spans="1:13" s="68" customFormat="1" ht="15.75">
      <c r="A270" s="84"/>
      <c r="B270" s="149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</row>
    <row r="271" spans="1:13" s="68" customFormat="1" ht="15.75">
      <c r="A271" s="84"/>
      <c r="B271" s="149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</row>
    <row r="272" spans="1:13" s="68" customFormat="1" ht="15.75">
      <c r="A272" s="84"/>
      <c r="B272" s="149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</row>
    <row r="273" spans="1:13" s="68" customFormat="1" ht="15.75">
      <c r="A273" s="84"/>
      <c r="B273" s="149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</row>
    <row r="274" spans="1:13" s="68" customFormat="1" ht="15.75">
      <c r="A274" s="84"/>
      <c r="B274" s="149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</row>
    <row r="275" spans="1:13" s="68" customFormat="1" ht="15.75">
      <c r="A275" s="84"/>
      <c r="B275" s="149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</row>
    <row r="276" spans="1:13" s="68" customFormat="1" ht="15.75">
      <c r="A276" s="84"/>
      <c r="B276" s="149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</row>
    <row r="277" spans="1:13" s="68" customFormat="1" ht="15.75">
      <c r="A277" s="84"/>
      <c r="B277" s="149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</row>
    <row r="278" spans="1:13" s="68" customFormat="1" ht="15.75">
      <c r="A278" s="84"/>
      <c r="B278" s="149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</row>
    <row r="279" spans="1:13" s="68" customFormat="1" ht="15.75">
      <c r="A279" s="84"/>
      <c r="B279" s="149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</row>
    <row r="280" spans="1:13" s="68" customFormat="1" ht="15.75">
      <c r="A280" s="84"/>
      <c r="B280" s="149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</row>
    <row r="281" spans="1:13" s="68" customFormat="1" ht="15.75">
      <c r="A281" s="84"/>
      <c r="B281" s="149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</row>
    <row r="282" spans="1:13" s="68" customFormat="1" ht="15.75">
      <c r="A282" s="84"/>
      <c r="B282" s="149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</row>
    <row r="283" spans="1:13" s="68" customFormat="1" ht="15.75">
      <c r="A283" s="84"/>
      <c r="B283" s="149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</row>
    <row r="284" spans="1:13" s="68" customFormat="1" ht="15.75">
      <c r="A284" s="84"/>
      <c r="B284" s="149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</row>
    <row r="285" spans="1:13" s="68" customFormat="1" ht="15.75">
      <c r="A285" s="84"/>
      <c r="B285" s="149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</row>
    <row r="286" spans="1:13" s="68" customFormat="1" ht="15.75">
      <c r="A286" s="84"/>
      <c r="B286" s="149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</row>
    <row r="287" spans="1:13" s="68" customFormat="1" ht="15.75">
      <c r="A287" s="84"/>
      <c r="B287" s="149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</row>
    <row r="288" spans="1:13" s="68" customFormat="1" ht="15.75">
      <c r="A288" s="84"/>
      <c r="B288" s="149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</row>
    <row r="289" spans="1:13" s="68" customFormat="1" ht="15.75">
      <c r="A289" s="84"/>
      <c r="B289" s="149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</row>
    <row r="290" spans="1:13" s="68" customFormat="1" ht="15.75">
      <c r="A290" s="84"/>
      <c r="B290" s="149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</row>
    <row r="291" spans="1:13" s="68" customFormat="1" ht="15.75">
      <c r="A291" s="84"/>
      <c r="B291" s="149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</row>
    <row r="292" spans="1:13" s="68" customFormat="1" ht="15.75">
      <c r="A292" s="84"/>
      <c r="B292" s="149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</row>
    <row r="293" spans="1:13" s="68" customFormat="1" ht="15.75">
      <c r="A293" s="84"/>
      <c r="B293" s="149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</row>
    <row r="294" spans="1:13" s="68" customFormat="1" ht="15.75">
      <c r="A294" s="84"/>
      <c r="B294" s="149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</row>
    <row r="295" spans="1:13" s="68" customFormat="1" ht="15.75">
      <c r="A295" s="84"/>
      <c r="B295" s="149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</row>
    <row r="296" spans="1:13" s="68" customFormat="1" ht="15.75">
      <c r="A296" s="84"/>
      <c r="B296" s="149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</row>
    <row r="297" spans="1:13" s="68" customFormat="1" ht="15.75">
      <c r="A297" s="84"/>
      <c r="B297" s="149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</row>
    <row r="298" spans="1:13" s="68" customFormat="1" ht="15.75">
      <c r="A298" s="84"/>
      <c r="B298" s="149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</row>
    <row r="299" spans="1:13" s="68" customFormat="1" ht="15.75">
      <c r="A299" s="84"/>
      <c r="B299" s="149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</row>
    <row r="300" spans="1:13" s="68" customFormat="1" ht="15.75">
      <c r="A300" s="84"/>
      <c r="B300" s="149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</row>
    <row r="301" spans="1:13" s="68" customFormat="1" ht="15.75">
      <c r="A301" s="84"/>
      <c r="B301" s="149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</row>
    <row r="302" spans="1:13" s="68" customFormat="1" ht="15.75">
      <c r="A302" s="84"/>
      <c r="B302" s="149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</row>
    <row r="303" spans="1:13" s="68" customFormat="1" ht="15.75">
      <c r="A303" s="84"/>
      <c r="B303" s="149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</row>
    <row r="304" spans="1:13" s="68" customFormat="1" ht="15.75">
      <c r="A304" s="84"/>
      <c r="B304" s="149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</row>
    <row r="305" spans="1:13" s="68" customFormat="1" ht="15.75">
      <c r="A305" s="84"/>
      <c r="B305" s="149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</row>
    <row r="306" spans="1:13" s="68" customFormat="1" ht="15.75">
      <c r="A306" s="84"/>
      <c r="B306" s="149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</row>
    <row r="307" spans="1:13" s="68" customFormat="1" ht="15.75">
      <c r="A307" s="84"/>
      <c r="B307" s="149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</row>
    <row r="308" spans="1:13" s="68" customFormat="1" ht="15.75">
      <c r="A308" s="84"/>
      <c r="B308" s="149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</row>
    <row r="309" spans="1:13" s="68" customFormat="1" ht="15.75">
      <c r="A309" s="84"/>
      <c r="B309" s="149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</row>
    <row r="310" spans="1:13" s="68" customFormat="1" ht="15.75">
      <c r="A310" s="84"/>
      <c r="B310" s="149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</row>
    <row r="311" spans="1:13" s="68" customFormat="1" ht="15.75">
      <c r="A311" s="84"/>
      <c r="B311" s="149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</row>
    <row r="312" spans="1:13" s="68" customFormat="1" ht="15.75">
      <c r="A312" s="84"/>
      <c r="B312" s="149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</row>
    <row r="313" spans="1:13" s="68" customFormat="1" ht="15.75">
      <c r="A313" s="84"/>
      <c r="B313" s="149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</row>
    <row r="314" spans="1:13" s="68" customFormat="1" ht="15.75">
      <c r="A314" s="84"/>
      <c r="B314" s="149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</row>
    <row r="315" spans="1:13" s="68" customFormat="1" ht="15.75">
      <c r="A315" s="84"/>
      <c r="B315" s="149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</row>
    <row r="316" spans="1:13" s="68" customFormat="1" ht="15.75">
      <c r="A316" s="84"/>
      <c r="B316" s="149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</row>
    <row r="317" spans="1:13" s="68" customFormat="1" ht="15.75">
      <c r="A317" s="84"/>
      <c r="B317" s="149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</row>
    <row r="318" spans="1:13" s="68" customFormat="1" ht="15.75">
      <c r="A318" s="84"/>
      <c r="B318" s="149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</row>
    <row r="319" spans="1:13" s="68" customFormat="1" ht="15.75">
      <c r="A319" s="84"/>
      <c r="B319" s="149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</row>
    <row r="320" spans="1:13" s="68" customFormat="1" ht="15.75">
      <c r="A320" s="84"/>
      <c r="B320" s="149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</row>
    <row r="321" spans="1:13" s="68" customFormat="1" ht="15.75">
      <c r="A321" s="84"/>
      <c r="B321" s="149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</row>
    <row r="322" spans="1:13" s="68" customFormat="1" ht="15.75">
      <c r="A322" s="84"/>
      <c r="B322" s="149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</row>
    <row r="323" spans="1:13" s="68" customFormat="1" ht="15.75">
      <c r="A323" s="84"/>
      <c r="B323" s="149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</row>
    <row r="324" spans="1:13" s="68" customFormat="1" ht="15.75">
      <c r="A324" s="84"/>
      <c r="B324" s="149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</row>
    <row r="325" spans="1:13" s="68" customFormat="1" ht="15.75">
      <c r="A325" s="84"/>
      <c r="B325" s="149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</row>
    <row r="326" spans="1:13" s="68" customFormat="1" ht="15.75">
      <c r="A326" s="84"/>
      <c r="B326" s="149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</row>
    <row r="327" spans="1:13" s="68" customFormat="1" ht="15.75">
      <c r="A327" s="84"/>
      <c r="B327" s="149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</row>
    <row r="328" spans="1:13" s="68" customFormat="1" ht="15.75">
      <c r="A328" s="84"/>
      <c r="B328" s="149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</row>
    <row r="329" spans="1:13" s="68" customFormat="1" ht="15.75">
      <c r="A329" s="84"/>
      <c r="B329" s="149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</row>
    <row r="330" spans="1:13" s="68" customFormat="1" ht="15.75">
      <c r="A330" s="84"/>
      <c r="B330" s="149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</row>
    <row r="331" spans="1:13" s="68" customFormat="1" ht="15.75">
      <c r="A331" s="84"/>
      <c r="B331" s="149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</row>
    <row r="332" spans="1:13" s="68" customFormat="1" ht="15.75">
      <c r="A332" s="84"/>
      <c r="B332" s="149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</row>
    <row r="333" spans="1:13" s="68" customFormat="1" ht="15.75">
      <c r="A333" s="84"/>
      <c r="B333" s="149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</row>
    <row r="334" spans="1:13" s="68" customFormat="1" ht="15.75">
      <c r="A334" s="84"/>
      <c r="B334" s="149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</row>
    <row r="335" spans="1:13" s="68" customFormat="1" ht="15.75">
      <c r="A335" s="84"/>
      <c r="B335" s="149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</row>
    <row r="336" spans="1:13" s="68" customFormat="1" ht="15.75">
      <c r="A336" s="84"/>
      <c r="B336" s="149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</row>
    <row r="337" spans="1:13" s="68" customFormat="1" ht="15.75">
      <c r="A337" s="84"/>
      <c r="B337" s="149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</row>
    <row r="338" spans="1:13" s="68" customFormat="1" ht="15.75">
      <c r="A338" s="84"/>
      <c r="B338" s="149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</row>
    <row r="339" spans="1:13" s="68" customFormat="1" ht="15.75">
      <c r="A339" s="84"/>
      <c r="B339" s="149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</row>
    <row r="340" spans="1:13" s="68" customFormat="1" ht="15.75">
      <c r="A340" s="84"/>
      <c r="B340" s="149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</row>
  </sheetData>
  <sheetProtection/>
  <protectedRanges>
    <protectedRange sqref="E73 E56" name="Диапазон1_5_2"/>
    <protectedRange sqref="E73 E56" name="Диапазон2_6_1"/>
    <protectedRange sqref="F2:F3 B2:D3 E2:E3" name="Диапазон1"/>
  </protectedRanges>
  <mergeCells count="34">
    <mergeCell ref="C1:N1"/>
    <mergeCell ref="F5:H5"/>
    <mergeCell ref="I5:K5"/>
    <mergeCell ref="L5:N5"/>
    <mergeCell ref="F6:H6"/>
    <mergeCell ref="I6:K6"/>
    <mergeCell ref="L6:N6"/>
    <mergeCell ref="B15:N15"/>
    <mergeCell ref="A53:N53"/>
    <mergeCell ref="B58:N58"/>
    <mergeCell ref="A59:N59"/>
    <mergeCell ref="B64:N64"/>
    <mergeCell ref="A65:N65"/>
    <mergeCell ref="A95:N95"/>
    <mergeCell ref="A141:N141"/>
    <mergeCell ref="F142:H142"/>
    <mergeCell ref="I142:K142"/>
    <mergeCell ref="L142:N142"/>
    <mergeCell ref="F143:H143"/>
    <mergeCell ref="I143:K143"/>
    <mergeCell ref="L143:N143"/>
    <mergeCell ref="B145:N145"/>
    <mergeCell ref="A5:A7"/>
    <mergeCell ref="A8:A10"/>
    <mergeCell ref="A142:A144"/>
    <mergeCell ref="B5:B7"/>
    <mergeCell ref="B142:B144"/>
    <mergeCell ref="C6:C7"/>
    <mergeCell ref="C143:C144"/>
    <mergeCell ref="D6:D7"/>
    <mergeCell ref="D143:D144"/>
    <mergeCell ref="E6:E7"/>
    <mergeCell ref="E143:E144"/>
    <mergeCell ref="B8:N10"/>
  </mergeCells>
  <printOptions/>
  <pageMargins left="0" right="0" top="0.28" bottom="0.35" header="0.31" footer="0.2"/>
  <pageSetup fitToHeight="0" fitToWidth="1" horizontalDpi="600" verticalDpi="600" orientation="portrait" paperSize="9" scale="52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6"/>
  <sheetViews>
    <sheetView zoomScale="80" zoomScaleNormal="80" workbookViewId="0" topLeftCell="B1">
      <selection activeCell="O1" sqref="O1:W65536"/>
    </sheetView>
  </sheetViews>
  <sheetFormatPr defaultColWidth="9.125" defaultRowHeight="12.75"/>
  <cols>
    <col min="1" max="1" width="33.375" style="68" customWidth="1"/>
    <col min="2" max="2" width="12.125" style="68" customWidth="1"/>
    <col min="3" max="3" width="9.125" style="68" customWidth="1"/>
    <col min="4" max="4" width="9.375" style="68" bestFit="1" customWidth="1"/>
    <col min="5" max="5" width="8.375" style="68" customWidth="1"/>
    <col min="6" max="248" width="9.375" style="68" bestFit="1" customWidth="1"/>
    <col min="249" max="16384" width="9.125" style="68" customWidth="1"/>
  </cols>
  <sheetData>
    <row r="1" spans="5:14" ht="15.75">
      <c r="E1" s="69" t="s">
        <v>65</v>
      </c>
      <c r="F1" s="69"/>
      <c r="G1" s="69"/>
      <c r="H1" s="69"/>
      <c r="I1" s="69"/>
      <c r="J1" s="69"/>
      <c r="K1" s="69"/>
      <c r="L1" s="69"/>
      <c r="M1" s="69"/>
      <c r="N1" s="69"/>
    </row>
    <row r="2" spans="1:4" ht="15.75">
      <c r="A2" s="68" t="str">
        <f>товарооборот!A3</f>
        <v>Прогноз социально-экономического развития на период 2019- 2024 годы</v>
      </c>
      <c r="B2" s="2"/>
      <c r="C2" s="2"/>
      <c r="D2" s="2"/>
    </row>
    <row r="3" spans="2:4" ht="15.75">
      <c r="B3" s="2"/>
      <c r="C3" s="2"/>
      <c r="D3" s="2"/>
    </row>
    <row r="4" spans="1:4" ht="15.75">
      <c r="A4" s="68" t="s">
        <v>1</v>
      </c>
      <c r="B4" s="2"/>
      <c r="C4" s="2"/>
      <c r="D4" s="2"/>
    </row>
    <row r="5" spans="2:4" ht="15.75">
      <c r="B5" s="2"/>
      <c r="C5" s="2"/>
      <c r="D5" s="2"/>
    </row>
    <row r="6" spans="1:14" ht="15.75" customHeight="1">
      <c r="A6" s="61" t="s">
        <v>2</v>
      </c>
      <c r="B6" s="18" t="s">
        <v>55</v>
      </c>
      <c r="C6" s="11" t="s">
        <v>4</v>
      </c>
      <c r="D6" s="11" t="s">
        <v>5</v>
      </c>
      <c r="E6" s="11" t="s">
        <v>6</v>
      </c>
      <c r="F6" s="126" t="s">
        <v>7</v>
      </c>
      <c r="G6" s="127"/>
      <c r="H6" s="128"/>
      <c r="I6" s="129" t="s">
        <v>8</v>
      </c>
      <c r="J6" s="130"/>
      <c r="K6" s="131"/>
      <c r="L6" s="129" t="s">
        <v>9</v>
      </c>
      <c r="M6" s="130"/>
      <c r="N6" s="131"/>
    </row>
    <row r="7" spans="1:14" ht="15">
      <c r="A7" s="61"/>
      <c r="B7" s="18"/>
      <c r="C7" s="18" t="s">
        <v>10</v>
      </c>
      <c r="D7" s="18" t="s">
        <v>10</v>
      </c>
      <c r="E7" s="18" t="s">
        <v>11</v>
      </c>
      <c r="F7" s="129" t="s">
        <v>12</v>
      </c>
      <c r="G7" s="130"/>
      <c r="H7" s="131"/>
      <c r="I7" s="129" t="s">
        <v>12</v>
      </c>
      <c r="J7" s="130"/>
      <c r="K7" s="131"/>
      <c r="L7" s="129" t="s">
        <v>12</v>
      </c>
      <c r="M7" s="130"/>
      <c r="N7" s="131"/>
    </row>
    <row r="8" spans="1:14" ht="38.25">
      <c r="A8" s="61"/>
      <c r="B8" s="18"/>
      <c r="C8" s="18"/>
      <c r="D8" s="18"/>
      <c r="E8" s="18"/>
      <c r="F8" s="18" t="s">
        <v>13</v>
      </c>
      <c r="G8" s="18" t="s">
        <v>14</v>
      </c>
      <c r="H8" s="18" t="s">
        <v>15</v>
      </c>
      <c r="I8" s="18" t="s">
        <v>13</v>
      </c>
      <c r="J8" s="18" t="s">
        <v>14</v>
      </c>
      <c r="K8" s="18" t="s">
        <v>15</v>
      </c>
      <c r="L8" s="18" t="s">
        <v>13</v>
      </c>
      <c r="M8" s="18" t="s">
        <v>14</v>
      </c>
      <c r="N8" s="18" t="s">
        <v>15</v>
      </c>
    </row>
    <row r="9" spans="1:14" ht="114" customHeight="1">
      <c r="A9" s="132" t="s">
        <v>66</v>
      </c>
      <c r="B9" s="10" t="s">
        <v>67</v>
      </c>
      <c r="C9" s="110">
        <v>6</v>
      </c>
      <c r="D9" s="110">
        <v>5</v>
      </c>
      <c r="E9" s="110">
        <v>5</v>
      </c>
      <c r="F9" s="110">
        <v>5</v>
      </c>
      <c r="G9" s="110">
        <v>5</v>
      </c>
      <c r="H9" s="110">
        <v>5</v>
      </c>
      <c r="I9" s="110">
        <v>5</v>
      </c>
      <c r="J9" s="110">
        <v>5</v>
      </c>
      <c r="K9" s="110">
        <v>5</v>
      </c>
      <c r="L9" s="110">
        <v>5</v>
      </c>
      <c r="M9" s="110">
        <v>5</v>
      </c>
      <c r="N9" s="110">
        <v>5</v>
      </c>
    </row>
    <row r="10" spans="1:14" ht="15.75">
      <c r="A10" s="133" t="s">
        <v>68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3"/>
    </row>
    <row r="11" spans="1:14" ht="48" customHeight="1">
      <c r="A11" s="134" t="s">
        <v>69</v>
      </c>
      <c r="B11" s="10" t="s">
        <v>67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58"/>
    </row>
    <row r="12" spans="1:14" ht="42.75" customHeight="1">
      <c r="A12" s="134" t="s">
        <v>70</v>
      </c>
      <c r="B12" s="10" t="s">
        <v>67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58"/>
    </row>
    <row r="13" spans="1:14" ht="28.5" customHeight="1">
      <c r="A13" s="134" t="s">
        <v>71</v>
      </c>
      <c r="B13" s="10" t="s">
        <v>67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58"/>
    </row>
    <row r="14" spans="1:14" ht="44.25" customHeight="1">
      <c r="A14" s="134" t="s">
        <v>72</v>
      </c>
      <c r="B14" s="10" t="s">
        <v>67</v>
      </c>
      <c r="C14" s="20">
        <v>4</v>
      </c>
      <c r="D14" s="20">
        <v>3</v>
      </c>
      <c r="E14" s="20">
        <v>3</v>
      </c>
      <c r="F14" s="20">
        <v>3</v>
      </c>
      <c r="G14" s="20">
        <v>3</v>
      </c>
      <c r="H14" s="20">
        <v>3</v>
      </c>
      <c r="I14" s="20">
        <v>3</v>
      </c>
      <c r="J14" s="20">
        <v>3</v>
      </c>
      <c r="K14" s="20">
        <v>3</v>
      </c>
      <c r="L14" s="20">
        <v>3</v>
      </c>
      <c r="M14" s="20">
        <v>3</v>
      </c>
      <c r="N14" s="58">
        <v>3</v>
      </c>
    </row>
    <row r="15" spans="1:14" ht="42.75">
      <c r="A15" s="134" t="s">
        <v>73</v>
      </c>
      <c r="B15" s="10" t="s">
        <v>67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58"/>
    </row>
    <row r="16" spans="1:14" ht="43.5" customHeight="1">
      <c r="A16" s="134" t="s">
        <v>74</v>
      </c>
      <c r="B16" s="10" t="s">
        <v>67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58"/>
    </row>
    <row r="17" spans="1:14" ht="42.75">
      <c r="A17" s="134" t="s">
        <v>75</v>
      </c>
      <c r="B17" s="10" t="s">
        <v>67</v>
      </c>
      <c r="C17" s="20">
        <v>2</v>
      </c>
      <c r="D17" s="20">
        <v>2</v>
      </c>
      <c r="E17" s="20">
        <v>2</v>
      </c>
      <c r="F17" s="20">
        <v>2</v>
      </c>
      <c r="G17" s="20">
        <v>2</v>
      </c>
      <c r="H17" s="20">
        <v>2</v>
      </c>
      <c r="I17" s="20">
        <v>2</v>
      </c>
      <c r="J17" s="20">
        <v>2</v>
      </c>
      <c r="K17" s="20">
        <v>2</v>
      </c>
      <c r="L17" s="20">
        <v>2</v>
      </c>
      <c r="M17" s="20">
        <v>2</v>
      </c>
      <c r="N17" s="58">
        <v>2</v>
      </c>
    </row>
    <row r="18" spans="1:14" ht="45" customHeight="1">
      <c r="A18" s="135" t="s">
        <v>76</v>
      </c>
      <c r="B18" s="10" t="s">
        <v>67</v>
      </c>
      <c r="C18" s="20">
        <v>9</v>
      </c>
      <c r="D18" s="20">
        <v>8</v>
      </c>
      <c r="E18" s="20">
        <v>8</v>
      </c>
      <c r="F18" s="20">
        <v>8</v>
      </c>
      <c r="G18" s="20">
        <v>8</v>
      </c>
      <c r="H18" s="20">
        <v>8</v>
      </c>
      <c r="I18" s="20">
        <v>8</v>
      </c>
      <c r="J18" s="20">
        <v>8</v>
      </c>
      <c r="K18" s="20">
        <v>8</v>
      </c>
      <c r="L18" s="20">
        <v>8</v>
      </c>
      <c r="M18" s="20">
        <v>8</v>
      </c>
      <c r="N18" s="58">
        <v>8</v>
      </c>
    </row>
    <row r="19" spans="1:14" ht="59.25" customHeight="1">
      <c r="A19" s="135" t="s">
        <v>77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58"/>
    </row>
    <row r="20" spans="1:14" s="124" customFormat="1" ht="15.75">
      <c r="A20" s="136" t="s">
        <v>78</v>
      </c>
      <c r="B20" s="137" t="s">
        <v>18</v>
      </c>
      <c r="C20" s="38">
        <v>25698</v>
      </c>
      <c r="D20" s="38">
        <v>29258</v>
      </c>
      <c r="E20" s="38">
        <v>28426</v>
      </c>
      <c r="F20" s="38">
        <v>29185.5</v>
      </c>
      <c r="G20" s="38">
        <v>29626.9</v>
      </c>
      <c r="H20" s="38">
        <v>29685.7</v>
      </c>
      <c r="I20" s="38">
        <v>28916.8</v>
      </c>
      <c r="J20" s="38">
        <v>30606.4</v>
      </c>
      <c r="K20" s="38">
        <v>30728.4</v>
      </c>
      <c r="L20" s="38">
        <v>29811.3</v>
      </c>
      <c r="M20" s="38">
        <v>31616.4</v>
      </c>
      <c r="N20" s="145">
        <v>31805.9</v>
      </c>
    </row>
    <row r="21" spans="1:14" s="124" customFormat="1" ht="15.75">
      <c r="A21" s="136" t="s">
        <v>79</v>
      </c>
      <c r="B21" s="137" t="s">
        <v>18</v>
      </c>
      <c r="C21" s="38" t="s">
        <v>20</v>
      </c>
      <c r="D21" s="38">
        <v>29258</v>
      </c>
      <c r="E21" s="38">
        <v>28743</v>
      </c>
      <c r="F21" s="38">
        <v>28513.1</v>
      </c>
      <c r="G21" s="38">
        <v>28944.2</v>
      </c>
      <c r="H21" s="38">
        <v>29001.7</v>
      </c>
      <c r="I21" s="38">
        <v>27401</v>
      </c>
      <c r="J21" s="38">
        <v>29002.1</v>
      </c>
      <c r="K21" s="38">
        <v>29117.7</v>
      </c>
      <c r="L21" s="38">
        <v>27346.2</v>
      </c>
      <c r="M21" s="38">
        <v>29002.1</v>
      </c>
      <c r="N21" s="145">
        <v>29175.9</v>
      </c>
    </row>
    <row r="22" spans="1:14" s="124" customFormat="1" ht="15.75">
      <c r="A22" s="136" t="s">
        <v>80</v>
      </c>
      <c r="B22" s="137" t="s">
        <v>22</v>
      </c>
      <c r="C22" s="38"/>
      <c r="D22" s="38">
        <v>100.3</v>
      </c>
      <c r="E22" s="38">
        <v>98.9</v>
      </c>
      <c r="F22" s="38">
        <v>103.5</v>
      </c>
      <c r="G22" s="38">
        <v>103.5</v>
      </c>
      <c r="H22" s="38">
        <v>103.5</v>
      </c>
      <c r="I22" s="38">
        <v>103.1</v>
      </c>
      <c r="J22" s="38">
        <v>103.1</v>
      </c>
      <c r="K22" s="38">
        <v>103.1</v>
      </c>
      <c r="L22" s="38">
        <v>103.3</v>
      </c>
      <c r="M22" s="38">
        <v>103.3</v>
      </c>
      <c r="N22" s="145">
        <v>103.3</v>
      </c>
    </row>
    <row r="23" spans="1:14" s="124" customFormat="1" ht="25.5">
      <c r="A23" s="136" t="s">
        <v>81</v>
      </c>
      <c r="B23" s="138" t="s">
        <v>82</v>
      </c>
      <c r="C23" s="38"/>
      <c r="D23" s="38">
        <v>113.9</v>
      </c>
      <c r="E23" s="38">
        <v>98.2</v>
      </c>
      <c r="F23" s="38">
        <v>99.2</v>
      </c>
      <c r="G23" s="38">
        <v>100.7</v>
      </c>
      <c r="H23" s="38">
        <v>100.9</v>
      </c>
      <c r="I23" s="38">
        <v>96.1</v>
      </c>
      <c r="J23" s="38">
        <v>100.2</v>
      </c>
      <c r="K23" s="38">
        <v>100.4</v>
      </c>
      <c r="L23" s="38">
        <v>99.8</v>
      </c>
      <c r="M23" s="38">
        <v>100</v>
      </c>
      <c r="N23" s="145">
        <v>100.2</v>
      </c>
    </row>
    <row r="24" spans="1:14" s="124" customFormat="1" ht="85.5">
      <c r="A24" s="139" t="s">
        <v>83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46"/>
    </row>
    <row r="25" spans="1:14" s="124" customFormat="1" ht="15.75">
      <c r="A25" s="140" t="s">
        <v>84</v>
      </c>
      <c r="B25" s="137" t="s">
        <v>64</v>
      </c>
      <c r="C25" s="141">
        <v>421</v>
      </c>
      <c r="D25" s="141">
        <v>349.1</v>
      </c>
      <c r="E25" s="141">
        <v>350</v>
      </c>
      <c r="F25" s="141">
        <v>347</v>
      </c>
      <c r="G25" s="141">
        <v>350</v>
      </c>
      <c r="H25" s="141">
        <v>360</v>
      </c>
      <c r="I25" s="141">
        <v>339</v>
      </c>
      <c r="J25" s="141">
        <v>352</v>
      </c>
      <c r="K25" s="141">
        <v>360</v>
      </c>
      <c r="L25" s="141">
        <v>340</v>
      </c>
      <c r="M25" s="141">
        <v>352</v>
      </c>
      <c r="N25" s="137">
        <v>360</v>
      </c>
    </row>
    <row r="26" spans="1:14" s="124" customFormat="1" ht="15.75">
      <c r="A26" s="140" t="s">
        <v>85</v>
      </c>
      <c r="B26" s="137" t="s">
        <v>64</v>
      </c>
      <c r="C26" s="141">
        <v>1185</v>
      </c>
      <c r="D26" s="141">
        <v>996</v>
      </c>
      <c r="E26" s="141">
        <v>1150</v>
      </c>
      <c r="F26" s="141">
        <v>1158</v>
      </c>
      <c r="G26" s="141">
        <v>1160</v>
      </c>
      <c r="H26" s="141">
        <v>1165</v>
      </c>
      <c r="I26" s="141">
        <v>1164</v>
      </c>
      <c r="J26" s="141">
        <v>1165</v>
      </c>
      <c r="K26" s="141">
        <v>1174</v>
      </c>
      <c r="L26" s="141">
        <v>1175</v>
      </c>
      <c r="M26" s="141">
        <v>1182</v>
      </c>
      <c r="N26" s="137">
        <v>1185</v>
      </c>
    </row>
    <row r="27" spans="1:14" ht="15">
      <c r="A27" s="142" t="s">
        <v>86</v>
      </c>
      <c r="B27" s="10" t="s">
        <v>64</v>
      </c>
      <c r="C27" s="141">
        <v>347</v>
      </c>
      <c r="D27" s="141">
        <v>351</v>
      </c>
      <c r="E27" s="141">
        <v>350</v>
      </c>
      <c r="F27" s="141">
        <v>348</v>
      </c>
      <c r="G27" s="141">
        <v>350</v>
      </c>
      <c r="H27" s="141">
        <v>355</v>
      </c>
      <c r="I27" s="141">
        <v>350</v>
      </c>
      <c r="J27" s="141">
        <v>351</v>
      </c>
      <c r="K27" s="141">
        <v>355</v>
      </c>
      <c r="L27" s="141">
        <v>350</v>
      </c>
      <c r="M27" s="141">
        <v>351</v>
      </c>
      <c r="N27" s="10">
        <v>355</v>
      </c>
    </row>
    <row r="28" spans="1:14" ht="30">
      <c r="A28" s="142" t="s">
        <v>87</v>
      </c>
      <c r="B28" s="10" t="s">
        <v>64</v>
      </c>
      <c r="C28" s="141">
        <v>216.1</v>
      </c>
      <c r="D28" s="141">
        <v>209.2</v>
      </c>
      <c r="E28" s="141">
        <v>208</v>
      </c>
      <c r="F28" s="141">
        <v>201.5</v>
      </c>
      <c r="G28" s="141">
        <v>208</v>
      </c>
      <c r="H28" s="141">
        <v>211.5</v>
      </c>
      <c r="I28" s="141">
        <v>205</v>
      </c>
      <c r="J28" s="141">
        <v>212</v>
      </c>
      <c r="K28" s="141">
        <v>212</v>
      </c>
      <c r="L28" s="141">
        <v>206.5</v>
      </c>
      <c r="M28" s="141">
        <v>212</v>
      </c>
      <c r="N28" s="10">
        <v>214.2</v>
      </c>
    </row>
    <row r="29" spans="1:14" ht="15">
      <c r="A29" s="142" t="s">
        <v>88</v>
      </c>
      <c r="B29" s="10" t="s">
        <v>64</v>
      </c>
      <c r="C29" s="141">
        <v>874.2</v>
      </c>
      <c r="D29" s="141">
        <v>828.8</v>
      </c>
      <c r="E29" s="141">
        <v>833.5</v>
      </c>
      <c r="F29" s="141">
        <v>823</v>
      </c>
      <c r="G29" s="141">
        <v>836</v>
      </c>
      <c r="H29" s="141">
        <v>842.5</v>
      </c>
      <c r="I29" s="141">
        <v>824</v>
      </c>
      <c r="J29" s="141">
        <v>837</v>
      </c>
      <c r="K29" s="141">
        <v>844</v>
      </c>
      <c r="L29" s="141">
        <v>829</v>
      </c>
      <c r="M29" s="141">
        <v>842</v>
      </c>
      <c r="N29" s="10">
        <v>844</v>
      </c>
    </row>
    <row r="30" spans="1:14" ht="25.5">
      <c r="A30" s="142" t="s">
        <v>89</v>
      </c>
      <c r="B30" s="18" t="s">
        <v>90</v>
      </c>
      <c r="C30" s="141">
        <v>409.1</v>
      </c>
      <c r="D30" s="141">
        <v>452</v>
      </c>
      <c r="E30" s="141">
        <v>460</v>
      </c>
      <c r="F30" s="141">
        <v>450</v>
      </c>
      <c r="G30" s="141">
        <v>460</v>
      </c>
      <c r="H30" s="141">
        <v>460</v>
      </c>
      <c r="I30" s="141">
        <v>451</v>
      </c>
      <c r="J30" s="141">
        <v>460</v>
      </c>
      <c r="K30" s="141">
        <v>460</v>
      </c>
      <c r="L30" s="141">
        <v>454</v>
      </c>
      <c r="M30" s="141">
        <v>462</v>
      </c>
      <c r="N30" s="10">
        <v>463</v>
      </c>
    </row>
    <row r="31" spans="1:14" ht="15">
      <c r="A31" s="142" t="s">
        <v>91</v>
      </c>
      <c r="B31" s="10" t="s">
        <v>64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0">
        <v>0</v>
      </c>
    </row>
    <row r="32" spans="1:14" ht="15">
      <c r="A32" s="142" t="s">
        <v>92</v>
      </c>
      <c r="B32" s="10" t="s">
        <v>64</v>
      </c>
      <c r="C32" s="141">
        <v>0.185</v>
      </c>
      <c r="D32" s="141">
        <v>1.3</v>
      </c>
      <c r="E32" s="141">
        <v>0.5</v>
      </c>
      <c r="F32" s="141">
        <v>0.3</v>
      </c>
      <c r="G32" s="141">
        <v>0.5</v>
      </c>
      <c r="H32" s="141">
        <v>0.55</v>
      </c>
      <c r="I32" s="141">
        <v>0.25</v>
      </c>
      <c r="J32" s="141">
        <v>0.5</v>
      </c>
      <c r="K32" s="141">
        <v>0.54</v>
      </c>
      <c r="L32" s="141">
        <v>0.3</v>
      </c>
      <c r="M32" s="141">
        <v>0.4</v>
      </c>
      <c r="N32" s="10">
        <v>0.45</v>
      </c>
    </row>
    <row r="33" spans="1:14" ht="14.25">
      <c r="A33" s="143" t="s">
        <v>68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58"/>
    </row>
    <row r="34" spans="1:14" ht="71.25">
      <c r="A34" s="135" t="s">
        <v>93</v>
      </c>
      <c r="B34" s="10" t="s">
        <v>64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58"/>
    </row>
    <row r="35" spans="1:14" ht="15">
      <c r="A35" s="142" t="s">
        <v>84</v>
      </c>
      <c r="B35" s="10" t="s">
        <v>64</v>
      </c>
      <c r="C35" s="20">
        <v>232</v>
      </c>
      <c r="D35" s="20">
        <v>118.8</v>
      </c>
      <c r="E35" s="20">
        <v>119</v>
      </c>
      <c r="F35" s="20">
        <v>117</v>
      </c>
      <c r="G35" s="20">
        <v>119</v>
      </c>
      <c r="H35" s="20">
        <v>125</v>
      </c>
      <c r="I35" s="20">
        <v>112</v>
      </c>
      <c r="J35" s="20">
        <v>120</v>
      </c>
      <c r="K35" s="20">
        <v>125</v>
      </c>
      <c r="L35" s="20">
        <v>112</v>
      </c>
      <c r="M35" s="20">
        <v>120</v>
      </c>
      <c r="N35" s="58">
        <v>125</v>
      </c>
    </row>
    <row r="36" spans="1:14" ht="15">
      <c r="A36" s="142" t="s">
        <v>85</v>
      </c>
      <c r="B36" s="10" t="s">
        <v>64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58"/>
    </row>
    <row r="37" spans="1:14" ht="15">
      <c r="A37" s="142" t="s">
        <v>86</v>
      </c>
      <c r="B37" s="10" t="s">
        <v>64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58"/>
    </row>
    <row r="38" spans="1:14" ht="30">
      <c r="A38" s="142" t="s">
        <v>87</v>
      </c>
      <c r="B38" s="10" t="s">
        <v>64</v>
      </c>
      <c r="C38" s="20">
        <v>25.3</v>
      </c>
      <c r="D38" s="20">
        <v>27.4</v>
      </c>
      <c r="E38" s="20">
        <v>28</v>
      </c>
      <c r="F38" s="20">
        <v>27</v>
      </c>
      <c r="G38" s="20">
        <v>28</v>
      </c>
      <c r="H38" s="20">
        <v>29</v>
      </c>
      <c r="I38" s="20">
        <v>28</v>
      </c>
      <c r="J38" s="20">
        <v>29</v>
      </c>
      <c r="K38" s="20">
        <v>29</v>
      </c>
      <c r="L38" s="20">
        <v>28</v>
      </c>
      <c r="M38" s="20">
        <v>29</v>
      </c>
      <c r="N38" s="58">
        <v>30</v>
      </c>
    </row>
    <row r="39" spans="1:14" ht="15">
      <c r="A39" s="142" t="s">
        <v>88</v>
      </c>
      <c r="B39" s="10" t="s">
        <v>64</v>
      </c>
      <c r="C39" s="20">
        <v>175.7</v>
      </c>
      <c r="D39" s="20">
        <v>123.5</v>
      </c>
      <c r="E39" s="20">
        <v>120</v>
      </c>
      <c r="F39" s="20">
        <v>118</v>
      </c>
      <c r="G39" s="20">
        <v>120</v>
      </c>
      <c r="H39" s="20">
        <v>121</v>
      </c>
      <c r="I39" s="20">
        <v>119</v>
      </c>
      <c r="J39" s="20">
        <v>121</v>
      </c>
      <c r="K39" s="20">
        <v>122</v>
      </c>
      <c r="L39" s="20">
        <v>119</v>
      </c>
      <c r="M39" s="20">
        <v>121</v>
      </c>
      <c r="N39" s="58">
        <v>122</v>
      </c>
    </row>
    <row r="40" spans="1:14" ht="25.5">
      <c r="A40" s="142" t="s">
        <v>89</v>
      </c>
      <c r="B40" s="18" t="s">
        <v>94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58"/>
    </row>
    <row r="41" spans="1:14" ht="15">
      <c r="A41" s="142" t="s">
        <v>91</v>
      </c>
      <c r="B41" s="10" t="s">
        <v>64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58"/>
    </row>
    <row r="42" spans="1:14" ht="15">
      <c r="A42" s="142" t="s">
        <v>92</v>
      </c>
      <c r="B42" s="10" t="s">
        <v>64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58"/>
    </row>
    <row r="43" spans="1:14" ht="15">
      <c r="A43" s="142"/>
      <c r="B43" s="1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58"/>
    </row>
    <row r="44" spans="1:14" ht="57">
      <c r="A44" s="135" t="s">
        <v>95</v>
      </c>
      <c r="B44" s="1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58"/>
    </row>
    <row r="45" spans="1:14" ht="15">
      <c r="A45" s="142" t="s">
        <v>84</v>
      </c>
      <c r="B45" s="10" t="s">
        <v>64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58"/>
    </row>
    <row r="46" spans="1:14" ht="15">
      <c r="A46" s="142" t="s">
        <v>85</v>
      </c>
      <c r="B46" s="10" t="s">
        <v>64</v>
      </c>
      <c r="C46" s="141">
        <v>1137</v>
      </c>
      <c r="D46" s="141">
        <v>986</v>
      </c>
      <c r="E46" s="20">
        <v>1150</v>
      </c>
      <c r="F46" s="20">
        <v>1158</v>
      </c>
      <c r="G46" s="20">
        <v>1160</v>
      </c>
      <c r="H46" s="20">
        <v>1165</v>
      </c>
      <c r="I46" s="20">
        <v>1164</v>
      </c>
      <c r="J46" s="20">
        <v>1165</v>
      </c>
      <c r="K46" s="20">
        <v>1174</v>
      </c>
      <c r="L46" s="20">
        <v>1175</v>
      </c>
      <c r="M46" s="20">
        <v>1182</v>
      </c>
      <c r="N46" s="58">
        <v>1185</v>
      </c>
    </row>
    <row r="47" spans="1:14" ht="15">
      <c r="A47" s="142" t="s">
        <v>86</v>
      </c>
      <c r="B47" s="10" t="s">
        <v>64</v>
      </c>
      <c r="C47" s="20">
        <v>347</v>
      </c>
      <c r="D47" s="20">
        <v>351</v>
      </c>
      <c r="E47" s="20">
        <v>350</v>
      </c>
      <c r="F47" s="20">
        <v>348</v>
      </c>
      <c r="G47" s="20">
        <v>350</v>
      </c>
      <c r="H47" s="20">
        <v>355</v>
      </c>
      <c r="I47" s="20">
        <v>350</v>
      </c>
      <c r="J47" s="20">
        <v>351</v>
      </c>
      <c r="K47" s="20">
        <v>355</v>
      </c>
      <c r="L47" s="20">
        <v>350</v>
      </c>
      <c r="M47" s="20">
        <v>351</v>
      </c>
      <c r="N47" s="58">
        <v>355</v>
      </c>
    </row>
    <row r="48" spans="1:14" ht="30">
      <c r="A48" s="142" t="s">
        <v>87</v>
      </c>
      <c r="B48" s="10" t="s">
        <v>64</v>
      </c>
      <c r="C48" s="20">
        <v>161.3</v>
      </c>
      <c r="D48" s="20">
        <v>172.1</v>
      </c>
      <c r="E48" s="20">
        <v>170</v>
      </c>
      <c r="F48" s="20">
        <v>165</v>
      </c>
      <c r="G48" s="20">
        <v>170</v>
      </c>
      <c r="H48" s="20">
        <v>172</v>
      </c>
      <c r="I48" s="20">
        <v>167</v>
      </c>
      <c r="J48" s="20">
        <v>172</v>
      </c>
      <c r="K48" s="20">
        <v>172</v>
      </c>
      <c r="L48" s="20">
        <v>168</v>
      </c>
      <c r="M48" s="20">
        <v>172</v>
      </c>
      <c r="N48" s="58">
        <v>173</v>
      </c>
    </row>
    <row r="49" spans="1:14" ht="15">
      <c r="A49" s="142" t="s">
        <v>88</v>
      </c>
      <c r="B49" s="10" t="s">
        <v>64</v>
      </c>
      <c r="C49" s="20">
        <v>684.2</v>
      </c>
      <c r="D49" s="20">
        <v>690.2</v>
      </c>
      <c r="E49" s="20">
        <v>698</v>
      </c>
      <c r="F49" s="20">
        <v>690</v>
      </c>
      <c r="G49" s="20">
        <v>700</v>
      </c>
      <c r="H49" s="20">
        <v>705</v>
      </c>
      <c r="I49" s="20">
        <v>690</v>
      </c>
      <c r="J49" s="20">
        <v>700</v>
      </c>
      <c r="K49" s="20">
        <v>705</v>
      </c>
      <c r="L49" s="20">
        <v>695</v>
      </c>
      <c r="M49" s="20">
        <v>705</v>
      </c>
      <c r="N49" s="58">
        <v>705</v>
      </c>
    </row>
    <row r="50" spans="1:14" ht="25.5">
      <c r="A50" s="142" t="s">
        <v>89</v>
      </c>
      <c r="B50" s="18" t="s">
        <v>94</v>
      </c>
      <c r="C50" s="20">
        <v>409.1</v>
      </c>
      <c r="D50" s="20">
        <v>452</v>
      </c>
      <c r="E50" s="20">
        <v>460</v>
      </c>
      <c r="F50" s="20">
        <v>450</v>
      </c>
      <c r="G50" s="20">
        <v>460</v>
      </c>
      <c r="H50" s="20">
        <v>460</v>
      </c>
      <c r="I50" s="20">
        <v>451</v>
      </c>
      <c r="J50" s="20">
        <v>460</v>
      </c>
      <c r="K50" s="20">
        <v>460</v>
      </c>
      <c r="L50" s="20">
        <v>454</v>
      </c>
      <c r="M50" s="20">
        <v>462</v>
      </c>
      <c r="N50" s="58">
        <v>463</v>
      </c>
    </row>
    <row r="51" spans="1:14" ht="15">
      <c r="A51" s="142" t="s">
        <v>91</v>
      </c>
      <c r="B51" s="10" t="s">
        <v>64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58"/>
    </row>
    <row r="52" spans="1:14" ht="15">
      <c r="A52" s="142" t="s">
        <v>92</v>
      </c>
      <c r="B52" s="10" t="s">
        <v>64</v>
      </c>
      <c r="C52" s="20">
        <v>0.185</v>
      </c>
      <c r="D52" s="20">
        <v>1.3</v>
      </c>
      <c r="E52" s="20">
        <v>0.5</v>
      </c>
      <c r="F52" s="20">
        <v>0.3</v>
      </c>
      <c r="G52" s="20">
        <v>0.5</v>
      </c>
      <c r="H52" s="20">
        <v>0.55</v>
      </c>
      <c r="I52" s="20">
        <v>0.25</v>
      </c>
      <c r="J52" s="20">
        <v>0.5</v>
      </c>
      <c r="K52" s="20">
        <v>0.54</v>
      </c>
      <c r="L52" s="20">
        <v>0.3</v>
      </c>
      <c r="M52" s="20">
        <v>0.4</v>
      </c>
      <c r="N52" s="58">
        <v>0.45</v>
      </c>
    </row>
    <row r="53" spans="1:14" ht="57">
      <c r="A53" s="135" t="s">
        <v>96</v>
      </c>
      <c r="B53" s="1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58"/>
    </row>
    <row r="54" spans="1:14" s="125" customFormat="1" ht="15.75">
      <c r="A54" s="140" t="s">
        <v>84</v>
      </c>
      <c r="B54" s="137" t="s">
        <v>64</v>
      </c>
      <c r="C54" s="141">
        <v>189</v>
      </c>
      <c r="D54" s="141">
        <v>230.3</v>
      </c>
      <c r="E54" s="141">
        <v>231</v>
      </c>
      <c r="F54" s="141">
        <v>230</v>
      </c>
      <c r="G54" s="141">
        <v>231</v>
      </c>
      <c r="H54" s="141">
        <v>235</v>
      </c>
      <c r="I54" s="141">
        <v>227</v>
      </c>
      <c r="J54" s="141">
        <v>232</v>
      </c>
      <c r="K54" s="141">
        <v>235</v>
      </c>
      <c r="L54" s="141">
        <v>228</v>
      </c>
      <c r="M54" s="141">
        <v>232</v>
      </c>
      <c r="N54" s="58">
        <v>235</v>
      </c>
    </row>
    <row r="55" spans="1:14" ht="15">
      <c r="A55" s="140" t="s">
        <v>85</v>
      </c>
      <c r="B55" s="137" t="s">
        <v>64</v>
      </c>
      <c r="C55" s="141">
        <v>48</v>
      </c>
      <c r="D55" s="141">
        <v>10</v>
      </c>
      <c r="E55" s="141"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58">
        <v>0</v>
      </c>
    </row>
    <row r="56" spans="1:14" ht="15">
      <c r="A56" s="142" t="s">
        <v>86</v>
      </c>
      <c r="B56" s="10" t="s">
        <v>64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58"/>
    </row>
    <row r="57" spans="1:14" ht="30">
      <c r="A57" s="142" t="s">
        <v>87</v>
      </c>
      <c r="B57" s="10" t="s">
        <v>64</v>
      </c>
      <c r="C57" s="20">
        <v>29.5</v>
      </c>
      <c r="D57" s="20">
        <v>9.7</v>
      </c>
      <c r="E57" s="20">
        <v>10</v>
      </c>
      <c r="F57" s="20">
        <v>9.5</v>
      </c>
      <c r="G57" s="20">
        <v>10</v>
      </c>
      <c r="H57" s="20">
        <v>10.5</v>
      </c>
      <c r="I57" s="20">
        <v>10</v>
      </c>
      <c r="J57" s="20">
        <v>11</v>
      </c>
      <c r="K57" s="20">
        <v>11</v>
      </c>
      <c r="L57" s="20">
        <v>10.5</v>
      </c>
      <c r="M57" s="20">
        <v>11</v>
      </c>
      <c r="N57" s="58">
        <v>11.2</v>
      </c>
    </row>
    <row r="58" spans="1:14" ht="15">
      <c r="A58" s="142" t="s">
        <v>88</v>
      </c>
      <c r="B58" s="10" t="s">
        <v>64</v>
      </c>
      <c r="C58" s="20">
        <v>14.3</v>
      </c>
      <c r="D58" s="20">
        <v>15.1</v>
      </c>
      <c r="E58" s="20">
        <v>15.5</v>
      </c>
      <c r="F58" s="20">
        <v>15</v>
      </c>
      <c r="G58" s="20">
        <v>16</v>
      </c>
      <c r="H58" s="20">
        <v>16.5</v>
      </c>
      <c r="I58" s="20">
        <v>15</v>
      </c>
      <c r="J58" s="20">
        <v>16</v>
      </c>
      <c r="K58" s="20">
        <v>17</v>
      </c>
      <c r="L58" s="20">
        <v>15</v>
      </c>
      <c r="M58" s="20">
        <v>16</v>
      </c>
      <c r="N58" s="58">
        <v>17</v>
      </c>
    </row>
    <row r="59" spans="1:14" ht="25.5">
      <c r="A59" s="142" t="s">
        <v>89</v>
      </c>
      <c r="B59" s="18" t="s">
        <v>94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58"/>
    </row>
    <row r="60" spans="1:14" ht="15">
      <c r="A60" s="142" t="s">
        <v>91</v>
      </c>
      <c r="B60" s="10" t="s">
        <v>64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58"/>
    </row>
    <row r="61" spans="1:14" ht="15">
      <c r="A61" s="142" t="s">
        <v>92</v>
      </c>
      <c r="B61" s="10" t="s">
        <v>64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58"/>
    </row>
    <row r="62" spans="2:4" ht="15.75">
      <c r="B62" s="144"/>
      <c r="C62" s="2"/>
      <c r="D62" s="2"/>
    </row>
    <row r="63" spans="2:4" ht="15.75">
      <c r="B63" s="144"/>
      <c r="C63" s="2"/>
      <c r="D63" s="2"/>
    </row>
    <row r="64" spans="2:4" ht="15.75">
      <c r="B64" s="144"/>
      <c r="C64" s="2"/>
      <c r="D64" s="2"/>
    </row>
    <row r="65" spans="2:4" ht="15.75">
      <c r="B65" s="144"/>
      <c r="C65" s="2"/>
      <c r="D65" s="2"/>
    </row>
    <row r="66" spans="2:4" ht="15.75">
      <c r="B66" s="144"/>
      <c r="C66" s="2"/>
      <c r="D66" s="2"/>
    </row>
    <row r="67" spans="2:4" ht="15.75">
      <c r="B67" s="144"/>
      <c r="C67" s="2"/>
      <c r="D67" s="2"/>
    </row>
    <row r="68" spans="2:4" ht="15.75">
      <c r="B68" s="2"/>
      <c r="C68" s="2"/>
      <c r="D68" s="2"/>
    </row>
    <row r="69" spans="2:4" ht="15.75">
      <c r="B69" s="2"/>
      <c r="C69" s="2"/>
      <c r="D69" s="2"/>
    </row>
    <row r="70" spans="2:4" ht="15.75">
      <c r="B70" s="2"/>
      <c r="C70" s="2"/>
      <c r="D70" s="2"/>
    </row>
    <row r="71" spans="2:4" ht="15.75">
      <c r="B71" s="2"/>
      <c r="C71" s="2"/>
      <c r="D71" s="2"/>
    </row>
    <row r="72" spans="2:4" ht="15.75">
      <c r="B72" s="2"/>
      <c r="C72" s="2"/>
      <c r="D72" s="2"/>
    </row>
    <row r="73" spans="2:4" ht="15.75">
      <c r="B73" s="2"/>
      <c r="C73" s="2"/>
      <c r="D73" s="2"/>
    </row>
    <row r="74" spans="2:4" ht="15.75">
      <c r="B74" s="2"/>
      <c r="C74" s="2"/>
      <c r="D74" s="2"/>
    </row>
    <row r="75" spans="2:4" ht="15.75">
      <c r="B75" s="2"/>
      <c r="C75" s="2"/>
      <c r="D75" s="2"/>
    </row>
    <row r="76" spans="2:4" ht="15.75">
      <c r="B76" s="2"/>
      <c r="C76" s="2"/>
      <c r="D76" s="2"/>
    </row>
  </sheetData>
  <sheetProtection/>
  <protectedRanges>
    <protectedRange sqref="C34:M61" name="Диапазон3"/>
    <protectedRange password="EDE4" sqref="E1:G1 I6:J6 F6:G6 F2:J5 K1:M5 F7:N7 F11:M65536 F10:K10 M10 B1:D65536 E2:E65536 F8:M9 N9" name="Диапазон1"/>
    <protectedRange sqref="C11:M24" name="Диапазон2"/>
  </protectedRanges>
  <mergeCells count="7">
    <mergeCell ref="E1:N1"/>
    <mergeCell ref="F6:H6"/>
    <mergeCell ref="I6:K6"/>
    <mergeCell ref="L6:N6"/>
    <mergeCell ref="F7:H7"/>
    <mergeCell ref="I7:K7"/>
    <mergeCell ref="L7:N7"/>
  </mergeCells>
  <printOptions/>
  <pageMargins left="0.31" right="0.2" top="0.28" bottom="0.24" header="0.31" footer="0"/>
  <pageSetup fitToHeight="0" fitToWidth="1" horizontalDpi="600" verticalDpi="600" orientation="portrait" paperSize="9" scale="64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74"/>
  <sheetViews>
    <sheetView workbookViewId="0" topLeftCell="J1">
      <selection activeCell="O1" sqref="O1:W65536"/>
    </sheetView>
  </sheetViews>
  <sheetFormatPr defaultColWidth="9.125" defaultRowHeight="12.75"/>
  <cols>
    <col min="1" max="1" width="32.50390625" style="84" customWidth="1"/>
    <col min="2" max="2" width="16.625" style="68" customWidth="1"/>
    <col min="3" max="3" width="8.625" style="68" bestFit="1" customWidth="1"/>
    <col min="4" max="4" width="9.625" style="68" bestFit="1" customWidth="1"/>
    <col min="5" max="7" width="11.75390625" style="68" bestFit="1" customWidth="1"/>
    <col min="8" max="8" width="12.875" style="68" bestFit="1" customWidth="1"/>
    <col min="9" max="10" width="9.50390625" style="68" customWidth="1"/>
    <col min="11" max="11" width="12.875" style="68" bestFit="1" customWidth="1"/>
    <col min="12" max="12" width="11.75390625" style="68" bestFit="1" customWidth="1"/>
    <col min="13" max="13" width="12.875" style="68" bestFit="1" customWidth="1"/>
    <col min="14" max="14" width="10.00390625" style="68" customWidth="1"/>
    <col min="15" max="248" width="9.375" style="68" bestFit="1" customWidth="1"/>
    <col min="249" max="16384" width="9.125" style="68" customWidth="1"/>
  </cols>
  <sheetData>
    <row r="1" spans="5:14" ht="15.75">
      <c r="E1" s="69" t="s">
        <v>97</v>
      </c>
      <c r="F1" s="69"/>
      <c r="G1" s="69"/>
      <c r="H1" s="69"/>
      <c r="I1" s="69"/>
      <c r="J1" s="69"/>
      <c r="K1" s="69"/>
      <c r="L1" s="69"/>
      <c r="M1" s="69"/>
      <c r="N1" s="69"/>
    </row>
    <row r="2" ht="15.75">
      <c r="A2" s="68" t="str">
        <f>товарооборот!A3</f>
        <v>Прогноз социально-экономического развития на период 2019- 2024 годы</v>
      </c>
    </row>
    <row r="3" ht="15.75">
      <c r="A3" s="68"/>
    </row>
    <row r="4" ht="15.75">
      <c r="A4" s="68" t="str">
        <f>товарооборот!A5</f>
        <v>по Чухломскому муниципальному району (городскому округу)</v>
      </c>
    </row>
    <row r="6" spans="1:14" s="68" customFormat="1" ht="15.75" customHeight="1">
      <c r="A6" s="85"/>
      <c r="B6" s="86" t="s">
        <v>55</v>
      </c>
      <c r="C6" s="11" t="s">
        <v>4</v>
      </c>
      <c r="D6" s="87" t="s">
        <v>5</v>
      </c>
      <c r="E6" s="87" t="s">
        <v>6</v>
      </c>
      <c r="F6" s="88" t="s">
        <v>7</v>
      </c>
      <c r="G6" s="89"/>
      <c r="H6" s="87"/>
      <c r="I6" s="88" t="s">
        <v>8</v>
      </c>
      <c r="J6" s="89"/>
      <c r="K6" s="87"/>
      <c r="L6" s="88" t="s">
        <v>9</v>
      </c>
      <c r="M6" s="89"/>
      <c r="N6" s="87"/>
    </row>
    <row r="7" spans="1:14" s="68" customFormat="1" ht="15.75">
      <c r="A7" s="90"/>
      <c r="B7" s="91"/>
      <c r="C7" s="14" t="s">
        <v>10</v>
      </c>
      <c r="D7" s="14" t="s">
        <v>10</v>
      </c>
      <c r="E7" s="14" t="s">
        <v>11</v>
      </c>
      <c r="F7" s="88" t="s">
        <v>12</v>
      </c>
      <c r="G7" s="89"/>
      <c r="H7" s="87"/>
      <c r="I7" s="88" t="s">
        <v>12</v>
      </c>
      <c r="J7" s="89"/>
      <c r="K7" s="87"/>
      <c r="L7" s="88" t="s">
        <v>12</v>
      </c>
      <c r="M7" s="89"/>
      <c r="N7" s="87"/>
    </row>
    <row r="8" spans="1:14" s="68" customFormat="1" ht="38.25">
      <c r="A8" s="92"/>
      <c r="B8" s="93"/>
      <c r="C8" s="94"/>
      <c r="D8" s="94"/>
      <c r="E8" s="94"/>
      <c r="F8" s="95" t="s">
        <v>13</v>
      </c>
      <c r="G8" s="95" t="s">
        <v>14</v>
      </c>
      <c r="H8" s="95" t="s">
        <v>15</v>
      </c>
      <c r="I8" s="95" t="s">
        <v>13</v>
      </c>
      <c r="J8" s="95" t="s">
        <v>14</v>
      </c>
      <c r="K8" s="95" t="s">
        <v>15</v>
      </c>
      <c r="L8" s="95" t="s">
        <v>13</v>
      </c>
      <c r="M8" s="95" t="s">
        <v>14</v>
      </c>
      <c r="N8" s="95" t="s">
        <v>15</v>
      </c>
    </row>
    <row r="9" spans="1:14" s="68" customFormat="1" ht="15.75">
      <c r="A9" s="96" t="s">
        <v>98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s="68" customFormat="1" ht="12" customHeigh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68" customFormat="1" ht="17.25" customHeight="1">
      <c r="A11" s="22" t="s">
        <v>99</v>
      </c>
      <c r="B11" s="100" t="s">
        <v>18</v>
      </c>
      <c r="C11" s="101">
        <f aca="true" t="shared" si="0" ref="C11:W11">C17+C18</f>
        <v>50765.5</v>
      </c>
      <c r="D11" s="101">
        <f t="shared" si="0"/>
        <v>133291.1</v>
      </c>
      <c r="E11" s="101">
        <f t="shared" si="0"/>
        <v>143973.09000000003</v>
      </c>
      <c r="F11" s="101">
        <f t="shared" si="0"/>
        <v>137605.9685</v>
      </c>
      <c r="G11" s="101">
        <f t="shared" si="0"/>
        <v>143037.59999999998</v>
      </c>
      <c r="H11" s="101">
        <f t="shared" si="0"/>
        <v>155260.2235</v>
      </c>
      <c r="I11" s="101">
        <f t="shared" si="0"/>
        <v>130107.180835</v>
      </c>
      <c r="J11" s="101">
        <f t="shared" si="0"/>
        <v>147695.32486</v>
      </c>
      <c r="K11" s="101">
        <f t="shared" si="0"/>
        <v>160245.339622</v>
      </c>
      <c r="L11" s="101">
        <f t="shared" si="0"/>
        <v>127409.91478162</v>
      </c>
      <c r="M11" s="101">
        <f t="shared" si="0"/>
        <v>149911.3688692</v>
      </c>
      <c r="N11" s="118">
        <f t="shared" si="0"/>
        <v>163328.76736123</v>
      </c>
    </row>
    <row r="12" spans="1:14" s="68" customFormat="1" ht="17.25" customHeight="1">
      <c r="A12" s="22" t="s">
        <v>100</v>
      </c>
      <c r="B12" s="100"/>
      <c r="C12" s="101"/>
      <c r="D12" s="101">
        <f>D11/C11*100</f>
        <v>262.5623701135614</v>
      </c>
      <c r="E12" s="101">
        <f>E11/D11*100</f>
        <v>108.01403094430162</v>
      </c>
      <c r="F12" s="101">
        <f>F11/E11*100</f>
        <v>95.57756140400957</v>
      </c>
      <c r="G12" s="101">
        <f>G11/E11*100</f>
        <v>99.35023274141018</v>
      </c>
      <c r="H12" s="101">
        <f aca="true" t="shared" si="1" ref="H12:W12">H11/E11*100</f>
        <v>107.83975220647133</v>
      </c>
      <c r="I12" s="101">
        <f t="shared" si="1"/>
        <v>94.55053603652375</v>
      </c>
      <c r="J12" s="101">
        <f t="shared" si="1"/>
        <v>103.25629405135435</v>
      </c>
      <c r="K12" s="101">
        <f t="shared" si="1"/>
        <v>103.21081343928375</v>
      </c>
      <c r="L12" s="101">
        <f t="shared" si="1"/>
        <v>97.92688917239654</v>
      </c>
      <c r="M12" s="101">
        <f t="shared" si="1"/>
        <v>101.5004158129586</v>
      </c>
      <c r="N12" s="101">
        <f t="shared" si="1"/>
        <v>101.92419183391135</v>
      </c>
    </row>
    <row r="13" spans="1:14" s="68" customFormat="1" ht="15.75">
      <c r="A13" s="102" t="s">
        <v>101</v>
      </c>
      <c r="B13" s="100" t="s">
        <v>18</v>
      </c>
      <c r="C13" s="101" t="s">
        <v>20</v>
      </c>
      <c r="D13" s="101">
        <v>133291.1</v>
      </c>
      <c r="E13" s="101">
        <f>D11*E15/100</f>
        <v>137247.94089609155</v>
      </c>
      <c r="F13" s="101">
        <f>E13*F15/100</f>
        <v>125409.40247198919</v>
      </c>
      <c r="G13" s="101">
        <f>E13*G15/100</f>
        <v>129862.9987743429</v>
      </c>
      <c r="H13" s="101">
        <f aca="true" t="shared" si="2" ref="H13:W13">E13*H15/100</f>
        <v>140424.8950387375</v>
      </c>
      <c r="I13" s="101">
        <f t="shared" si="2"/>
        <v>113795.83711849064</v>
      </c>
      <c r="J13" s="101">
        <f t="shared" si="2"/>
        <v>128440.34471105572</v>
      </c>
      <c r="K13" s="101">
        <f t="shared" si="2"/>
        <v>138692.5133404224</v>
      </c>
      <c r="L13" s="101">
        <f t="shared" si="2"/>
        <v>107150.69547867808</v>
      </c>
      <c r="M13" s="101">
        <f t="shared" si="2"/>
        <v>125112.74851566114</v>
      </c>
      <c r="N13" s="101">
        <f t="shared" si="2"/>
        <v>135663.3621462238</v>
      </c>
    </row>
    <row r="14" spans="1:14" s="68" customFormat="1" ht="15.75">
      <c r="A14" s="102" t="s">
        <v>80</v>
      </c>
      <c r="B14" s="100" t="s">
        <v>22</v>
      </c>
      <c r="C14" s="101"/>
      <c r="D14" s="101">
        <v>103.7</v>
      </c>
      <c r="E14" s="101">
        <v>104.9</v>
      </c>
      <c r="F14" s="101">
        <v>104.6</v>
      </c>
      <c r="G14" s="101">
        <v>105</v>
      </c>
      <c r="H14" s="101">
        <v>105.4</v>
      </c>
      <c r="I14" s="101">
        <v>104.2</v>
      </c>
      <c r="J14" s="101">
        <v>104.4</v>
      </c>
      <c r="K14" s="101">
        <v>104.5</v>
      </c>
      <c r="L14" s="101">
        <v>104</v>
      </c>
      <c r="M14" s="101">
        <v>104.2</v>
      </c>
      <c r="N14" s="119">
        <v>104.2</v>
      </c>
    </row>
    <row r="15" spans="1:14" s="68" customFormat="1" ht="31.5" customHeight="1">
      <c r="A15" s="103" t="s">
        <v>102</v>
      </c>
      <c r="B15" s="104" t="s">
        <v>103</v>
      </c>
      <c r="C15" s="101"/>
      <c r="D15" s="101">
        <f>D13/C11*100</f>
        <v>262.5623701135614</v>
      </c>
      <c r="E15" s="101">
        <f aca="true" t="shared" si="3" ref="E15:W15">E12/E14*100</f>
        <v>102.96857096692243</v>
      </c>
      <c r="F15" s="101">
        <f t="shared" si="3"/>
        <v>91.37434168643364</v>
      </c>
      <c r="G15" s="101">
        <f t="shared" si="3"/>
        <v>94.6192692775335</v>
      </c>
      <c r="H15" s="101">
        <f t="shared" si="3"/>
        <v>102.31475541410941</v>
      </c>
      <c r="I15" s="101">
        <f t="shared" si="3"/>
        <v>90.73947796211492</v>
      </c>
      <c r="J15" s="101">
        <f t="shared" si="3"/>
        <v>98.90449621777235</v>
      </c>
      <c r="K15" s="101">
        <f t="shared" si="3"/>
        <v>98.76632865003229</v>
      </c>
      <c r="L15" s="101">
        <f t="shared" si="3"/>
        <v>94.1604703580736</v>
      </c>
      <c r="M15" s="101">
        <f t="shared" si="3"/>
        <v>97.40922822740747</v>
      </c>
      <c r="N15" s="101">
        <f t="shared" si="3"/>
        <v>97.81592306517403</v>
      </c>
    </row>
    <row r="16" spans="1:14" s="68" customFormat="1" ht="15.75">
      <c r="A16" s="102" t="s">
        <v>104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19"/>
    </row>
    <row r="17" spans="1:14" s="68" customFormat="1" ht="31.5" customHeight="1">
      <c r="A17" s="105" t="s">
        <v>105</v>
      </c>
      <c r="B17" s="106" t="s">
        <v>18</v>
      </c>
      <c r="C17" s="101">
        <v>22015.5</v>
      </c>
      <c r="D17" s="101">
        <v>131448.7</v>
      </c>
      <c r="E17" s="101">
        <v>60636.2</v>
      </c>
      <c r="F17" s="101">
        <f>E17*102/100</f>
        <v>61848.92399999999</v>
      </c>
      <c r="G17" s="101">
        <f>E17*103/100</f>
        <v>62455.28599999999</v>
      </c>
      <c r="H17" s="101">
        <f>E17*104/100</f>
        <v>63061.648</v>
      </c>
      <c r="I17" s="101">
        <f>F17*94/100</f>
        <v>58137.98856</v>
      </c>
      <c r="J17" s="101">
        <f>G17*101/100</f>
        <v>63079.83885999999</v>
      </c>
      <c r="K17" s="101">
        <f>H17*103.4/100</f>
        <v>65205.744032</v>
      </c>
      <c r="L17" s="101">
        <f>I17*100.2/100</f>
        <v>58254.26453712</v>
      </c>
      <c r="M17" s="101">
        <f>J17*102/100</f>
        <v>64341.43563719999</v>
      </c>
      <c r="N17" s="119">
        <f>K17*104/100</f>
        <v>67813.97379328</v>
      </c>
    </row>
    <row r="18" spans="1:14" s="68" customFormat="1" ht="28.5" customHeight="1">
      <c r="A18" s="105" t="s">
        <v>106</v>
      </c>
      <c r="B18" s="106" t="s">
        <v>18</v>
      </c>
      <c r="C18" s="101">
        <f aca="true" t="shared" si="4" ref="C18:W18">C21+C26+C27</f>
        <v>28750</v>
      </c>
      <c r="D18" s="101">
        <f t="shared" si="4"/>
        <v>1842.4</v>
      </c>
      <c r="E18" s="101">
        <f t="shared" si="4"/>
        <v>83336.89000000001</v>
      </c>
      <c r="F18" s="101">
        <f t="shared" si="4"/>
        <v>75757.0445</v>
      </c>
      <c r="G18" s="101">
        <f t="shared" si="4"/>
        <v>80582.314</v>
      </c>
      <c r="H18" s="101">
        <f t="shared" si="4"/>
        <v>92198.57549999999</v>
      </c>
      <c r="I18" s="101">
        <f t="shared" si="4"/>
        <v>71969.19227500001</v>
      </c>
      <c r="J18" s="101">
        <f t="shared" si="4"/>
        <v>84615.486</v>
      </c>
      <c r="K18" s="101">
        <f t="shared" si="4"/>
        <v>95039.59559000001</v>
      </c>
      <c r="L18" s="101">
        <f t="shared" si="4"/>
        <v>69155.65024450001</v>
      </c>
      <c r="M18" s="101">
        <f t="shared" si="4"/>
        <v>85569.933232</v>
      </c>
      <c r="N18" s="118">
        <f t="shared" si="4"/>
        <v>95514.79356795001</v>
      </c>
    </row>
    <row r="19" spans="1:14" s="68" customFormat="1" ht="28.5" customHeight="1">
      <c r="A19" s="105" t="s">
        <v>107</v>
      </c>
      <c r="B19" s="106" t="s">
        <v>18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18"/>
    </row>
    <row r="20" spans="1:14" s="68" customFormat="1" ht="44.25">
      <c r="A20" s="107" t="s">
        <v>108</v>
      </c>
      <c r="B20" s="100" t="s">
        <v>18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19"/>
    </row>
    <row r="21" spans="1:14" s="68" customFormat="1" ht="27.75" customHeight="1">
      <c r="A21" s="105" t="s">
        <v>109</v>
      </c>
      <c r="B21" s="106" t="s">
        <v>18</v>
      </c>
      <c r="C21" s="101">
        <f aca="true" t="shared" si="5" ref="C21:W21">C23+C24+C25</f>
        <v>28000</v>
      </c>
      <c r="D21" s="101">
        <f t="shared" si="5"/>
        <v>1842.4</v>
      </c>
      <c r="E21" s="101">
        <f t="shared" si="5"/>
        <v>79422.17000000001</v>
      </c>
      <c r="F21" s="101">
        <f t="shared" si="5"/>
        <v>72038.0605</v>
      </c>
      <c r="G21" s="101">
        <f t="shared" si="5"/>
        <v>76785.114</v>
      </c>
      <c r="H21" s="101">
        <f t="shared" si="5"/>
        <v>87892.3835</v>
      </c>
      <c r="I21" s="101">
        <f t="shared" si="5"/>
        <v>68436.15747500001</v>
      </c>
      <c r="J21" s="101">
        <f t="shared" si="5"/>
        <v>79602.28600000001</v>
      </c>
      <c r="K21" s="101">
        <f t="shared" si="5"/>
        <v>89656.85559</v>
      </c>
      <c r="L21" s="101">
        <f t="shared" si="5"/>
        <v>65693.2761405</v>
      </c>
      <c r="M21" s="101">
        <f t="shared" si="5"/>
        <v>80491.561632</v>
      </c>
      <c r="N21" s="118">
        <f t="shared" si="5"/>
        <v>90105.13986795001</v>
      </c>
    </row>
    <row r="22" spans="1:14" s="68" customFormat="1" ht="15.75" customHeight="1">
      <c r="A22" s="105" t="s">
        <v>110</v>
      </c>
      <c r="B22" s="106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18"/>
    </row>
    <row r="23" spans="1:14" s="68" customFormat="1" ht="14.25" customHeight="1">
      <c r="A23" s="108" t="s">
        <v>111</v>
      </c>
      <c r="B23" s="20" t="s">
        <v>112</v>
      </c>
      <c r="C23" s="101">
        <v>0</v>
      </c>
      <c r="D23" s="101">
        <v>0</v>
      </c>
      <c r="E23" s="101">
        <v>602.22</v>
      </c>
      <c r="F23" s="101">
        <f aca="true" t="shared" si="6" ref="F23:F26">E23*95/100</f>
        <v>572.109</v>
      </c>
      <c r="G23" s="101">
        <v>658.2</v>
      </c>
      <c r="H23" s="101">
        <f aca="true" t="shared" si="7" ref="H23:H26">E23*110/100</f>
        <v>662.442</v>
      </c>
      <c r="I23" s="101">
        <f aca="true" t="shared" si="8" ref="I23:I26">F23*95/100</f>
        <v>543.50355</v>
      </c>
      <c r="J23" s="101">
        <v>665.5</v>
      </c>
      <c r="K23" s="101">
        <f>H23*103/100</f>
        <v>682.31526</v>
      </c>
      <c r="L23" s="101">
        <f>I23*95/100</f>
        <v>516.3283725</v>
      </c>
      <c r="M23" s="101">
        <f>J23*101.4/100</f>
        <v>674.817</v>
      </c>
      <c r="N23" s="119">
        <f aca="true" t="shared" si="9" ref="N23:N26">K23*100.5/100</f>
        <v>685.7268363</v>
      </c>
    </row>
    <row r="24" spans="1:14" s="68" customFormat="1" ht="15.75">
      <c r="A24" s="108" t="s">
        <v>113</v>
      </c>
      <c r="B24" s="20" t="s">
        <v>112</v>
      </c>
      <c r="C24" s="101">
        <v>23727</v>
      </c>
      <c r="D24" s="101">
        <v>77</v>
      </c>
      <c r="E24" s="101">
        <v>68260.02</v>
      </c>
      <c r="F24" s="101">
        <f>E24*90/100</f>
        <v>61434.01800000001</v>
      </c>
      <c r="G24" s="101">
        <v>64632.6</v>
      </c>
      <c r="H24" s="101">
        <f t="shared" si="7"/>
        <v>75086.022</v>
      </c>
      <c r="I24" s="101">
        <f t="shared" si="8"/>
        <v>58362.31710000001</v>
      </c>
      <c r="J24" s="101">
        <v>67282.8</v>
      </c>
      <c r="K24" s="101">
        <f>H24*102/100</f>
        <v>76587.74244</v>
      </c>
      <c r="L24" s="101">
        <f>I24*96/100</f>
        <v>56027.824416</v>
      </c>
      <c r="M24" s="101">
        <f>J24*101.1/100</f>
        <v>68022.9108</v>
      </c>
      <c r="N24" s="119">
        <f t="shared" si="9"/>
        <v>76970.6811522</v>
      </c>
    </row>
    <row r="25" spans="1:14" s="68" customFormat="1" ht="15.75">
      <c r="A25" s="108" t="s">
        <v>114</v>
      </c>
      <c r="B25" s="20" t="s">
        <v>112</v>
      </c>
      <c r="C25" s="101">
        <v>4273</v>
      </c>
      <c r="D25" s="101">
        <v>1765.4</v>
      </c>
      <c r="E25" s="101">
        <v>10559.93</v>
      </c>
      <c r="F25" s="101">
        <f t="shared" si="6"/>
        <v>10031.9335</v>
      </c>
      <c r="G25" s="101">
        <v>11494.314</v>
      </c>
      <c r="H25" s="101">
        <f>E25*115/100</f>
        <v>12143.9195</v>
      </c>
      <c r="I25" s="101">
        <f t="shared" si="8"/>
        <v>9530.336824999998</v>
      </c>
      <c r="J25" s="101">
        <v>11653.986</v>
      </c>
      <c r="K25" s="101">
        <f>H25*102/100</f>
        <v>12386.797890000002</v>
      </c>
      <c r="L25" s="101">
        <f>I25*96/100</f>
        <v>9149.123351999999</v>
      </c>
      <c r="M25" s="101">
        <f>J25*101.2/100</f>
        <v>11793.833832</v>
      </c>
      <c r="N25" s="119">
        <f t="shared" si="9"/>
        <v>12448.73187945</v>
      </c>
    </row>
    <row r="26" spans="1:14" s="68" customFormat="1" ht="28.5">
      <c r="A26" s="109" t="s">
        <v>115</v>
      </c>
      <c r="B26" s="20" t="s">
        <v>18</v>
      </c>
      <c r="C26" s="101">
        <v>750</v>
      </c>
      <c r="D26" s="101">
        <v>0</v>
      </c>
      <c r="E26" s="101">
        <v>3914.72</v>
      </c>
      <c r="F26" s="101">
        <f t="shared" si="6"/>
        <v>3718.9839999999995</v>
      </c>
      <c r="G26" s="101">
        <v>3797.2</v>
      </c>
      <c r="H26" s="101">
        <f t="shared" si="7"/>
        <v>4306.191999999999</v>
      </c>
      <c r="I26" s="101">
        <f t="shared" si="8"/>
        <v>3533.0347999999994</v>
      </c>
      <c r="J26" s="101">
        <v>5013.2</v>
      </c>
      <c r="K26" s="101">
        <f>H26*125/100</f>
        <v>5382.739999999999</v>
      </c>
      <c r="L26" s="101">
        <f>I26*98/100</f>
        <v>3462.3741039999995</v>
      </c>
      <c r="M26" s="101">
        <f>J26*101.3/100</f>
        <v>5078.3715999999995</v>
      </c>
      <c r="N26" s="119">
        <f t="shared" si="9"/>
        <v>5409.653699999999</v>
      </c>
    </row>
    <row r="27" spans="1:14" s="68" customFormat="1" ht="15.75">
      <c r="A27" s="109" t="s">
        <v>116</v>
      </c>
      <c r="B27" s="20" t="s">
        <v>18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19"/>
    </row>
    <row r="28" spans="1:14" s="68" customFormat="1" ht="15" customHeight="1">
      <c r="A28" s="109"/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9"/>
    </row>
    <row r="29" spans="1:31" s="81" customFormat="1" ht="42.75" customHeight="1">
      <c r="A29" s="108" t="s">
        <v>117</v>
      </c>
      <c r="B29" s="20" t="s">
        <v>18</v>
      </c>
      <c r="C29" s="111">
        <v>23648</v>
      </c>
      <c r="D29" s="111">
        <v>121491.1</v>
      </c>
      <c r="E29" s="111">
        <v>115722.4</v>
      </c>
      <c r="F29" s="111">
        <f>F12*0.8</f>
        <v>76.46204912320766</v>
      </c>
      <c r="G29" s="111">
        <f>G12*0.8</f>
        <v>79.48018619312815</v>
      </c>
      <c r="H29" s="111">
        <f aca="true" t="shared" si="10" ref="H29:W29">H12*0.8</f>
        <v>86.27180176517707</v>
      </c>
      <c r="I29" s="111">
        <f t="shared" si="10"/>
        <v>75.640428829219</v>
      </c>
      <c r="J29" s="111">
        <f t="shared" si="10"/>
        <v>82.60503524108348</v>
      </c>
      <c r="K29" s="111">
        <f t="shared" si="10"/>
        <v>82.56865075142701</v>
      </c>
      <c r="L29" s="111">
        <f t="shared" si="10"/>
        <v>78.34151133791724</v>
      </c>
      <c r="M29" s="111">
        <f t="shared" si="10"/>
        <v>81.20033265036687</v>
      </c>
      <c r="N29" s="111">
        <f t="shared" si="10"/>
        <v>81.53935346712909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81" customFormat="1" ht="15.75">
      <c r="A30" s="108" t="s">
        <v>118</v>
      </c>
      <c r="B30" s="104"/>
      <c r="C30" s="111">
        <v>15350</v>
      </c>
      <c r="D30" s="111">
        <v>121331.1</v>
      </c>
      <c r="E30" s="111">
        <v>115522.4</v>
      </c>
      <c r="F30" s="111"/>
      <c r="G30" s="111"/>
      <c r="H30" s="111"/>
      <c r="I30" s="111"/>
      <c r="J30" s="111"/>
      <c r="K30" s="111"/>
      <c r="L30" s="111"/>
      <c r="M30" s="111"/>
      <c r="N30" s="11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81" customFormat="1" ht="15.75">
      <c r="A31" s="108" t="s">
        <v>119</v>
      </c>
      <c r="B31" s="104" t="s">
        <v>112</v>
      </c>
      <c r="C31" s="111"/>
      <c r="D31" s="111">
        <v>160</v>
      </c>
      <c r="E31" s="111">
        <v>200</v>
      </c>
      <c r="F31" s="111"/>
      <c r="G31" s="111"/>
      <c r="H31" s="111"/>
      <c r="I31" s="111"/>
      <c r="J31" s="111"/>
      <c r="K31" s="111"/>
      <c r="L31" s="111"/>
      <c r="M31" s="111"/>
      <c r="N31" s="11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81" customFormat="1" ht="30">
      <c r="A32" s="108" t="s">
        <v>120</v>
      </c>
      <c r="B32" s="20" t="s">
        <v>18</v>
      </c>
      <c r="C32" s="111">
        <v>4210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81" customFormat="1" ht="27.75" customHeight="1">
      <c r="A33" s="22" t="s">
        <v>121</v>
      </c>
      <c r="B33" s="20" t="s">
        <v>18</v>
      </c>
      <c r="C33" s="111">
        <v>2375</v>
      </c>
      <c r="D33" s="111">
        <v>3500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81" customFormat="1" ht="30" customHeight="1">
      <c r="A34" s="22" t="s">
        <v>41</v>
      </c>
      <c r="B34" s="20" t="s">
        <v>18</v>
      </c>
      <c r="C34" s="111"/>
      <c r="D34" s="111"/>
      <c r="E34" s="111">
        <v>170</v>
      </c>
      <c r="F34" s="111"/>
      <c r="G34" s="111"/>
      <c r="H34" s="111"/>
      <c r="I34" s="111"/>
      <c r="J34" s="111"/>
      <c r="K34" s="111"/>
      <c r="L34" s="111"/>
      <c r="M34" s="111"/>
      <c r="N34" s="11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81" customFormat="1" ht="75">
      <c r="A35" s="22" t="s">
        <v>45</v>
      </c>
      <c r="B35" s="20" t="s">
        <v>18</v>
      </c>
      <c r="C35" s="111">
        <v>2375</v>
      </c>
      <c r="D35" s="111">
        <v>3500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81" customFormat="1" ht="27.75" customHeight="1" hidden="1">
      <c r="A36" s="22" t="s">
        <v>122</v>
      </c>
      <c r="B36" s="20" t="s">
        <v>18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81" customFormat="1" ht="45" hidden="1">
      <c r="A37" s="22" t="s">
        <v>48</v>
      </c>
      <c r="B37" s="20" t="s">
        <v>18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81" customFormat="1" ht="27.75" customHeight="1" hidden="1">
      <c r="A38" s="22" t="s">
        <v>123</v>
      </c>
      <c r="B38" s="20" t="s">
        <v>18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81" customFormat="1" ht="60" hidden="1">
      <c r="A39" s="22" t="s">
        <v>124</v>
      </c>
      <c r="B39" s="20" t="s">
        <v>18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81" customFormat="1" ht="45" hidden="1">
      <c r="A40" s="22" t="s">
        <v>125</v>
      </c>
      <c r="B40" s="20" t="s">
        <v>18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81" customFormat="1" ht="45" hidden="1">
      <c r="A41" s="22" t="s">
        <v>126</v>
      </c>
      <c r="B41" s="20" t="s">
        <v>18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81" customFormat="1" ht="27.75" customHeight="1" hidden="1">
      <c r="A42" s="22" t="s">
        <v>127</v>
      </c>
      <c r="B42" s="20" t="s">
        <v>18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81" customFormat="1" ht="27.75" customHeight="1" hidden="1">
      <c r="A43" s="22" t="s">
        <v>128</v>
      </c>
      <c r="B43" s="20" t="s">
        <v>18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81" customFormat="1" ht="45" hidden="1">
      <c r="A44" s="22" t="s">
        <v>129</v>
      </c>
      <c r="B44" s="20" t="s">
        <v>18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81" customFormat="1" ht="27.75" customHeight="1" hidden="1">
      <c r="A45" s="22" t="s">
        <v>130</v>
      </c>
      <c r="B45" s="20" t="s">
        <v>18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81" customFormat="1" ht="63" hidden="1">
      <c r="A46" s="42" t="s">
        <v>131</v>
      </c>
      <c r="B46" s="20" t="s">
        <v>18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81" customFormat="1" ht="47.25" hidden="1">
      <c r="A47" s="42" t="s">
        <v>132</v>
      </c>
      <c r="B47" s="20" t="s">
        <v>18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81" customFormat="1" ht="47.25" hidden="1">
      <c r="A48" s="42" t="s">
        <v>133</v>
      </c>
      <c r="B48" s="20" t="s">
        <v>18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81" customFormat="1" ht="31.5" hidden="1">
      <c r="A49" s="42" t="s">
        <v>49</v>
      </c>
      <c r="B49" s="20" t="s">
        <v>18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s="81" customFormat="1" ht="31.5" hidden="1">
      <c r="A50" s="42" t="s">
        <v>134</v>
      </c>
      <c r="B50" s="20" t="s">
        <v>18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s="81" customFormat="1" ht="29.25" customHeight="1" hidden="1">
      <c r="A51" s="42" t="s">
        <v>135</v>
      </c>
      <c r="B51" s="20" t="s">
        <v>18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s="81" customFormat="1" ht="96" customHeight="1">
      <c r="A52" s="42" t="s">
        <v>136</v>
      </c>
      <c r="B52" s="20" t="s">
        <v>18</v>
      </c>
      <c r="C52" s="111">
        <v>5633</v>
      </c>
      <c r="D52" s="111">
        <v>3483.2</v>
      </c>
      <c r="E52" s="111">
        <v>150</v>
      </c>
      <c r="F52" s="111"/>
      <c r="G52" s="111"/>
      <c r="H52" s="111"/>
      <c r="I52" s="111"/>
      <c r="J52" s="111"/>
      <c r="K52" s="111"/>
      <c r="L52" s="111"/>
      <c r="M52" s="111"/>
      <c r="N52" s="11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s="81" customFormat="1" ht="43.5" customHeight="1">
      <c r="A53" s="42" t="s">
        <v>137</v>
      </c>
      <c r="B53" s="20" t="s">
        <v>18</v>
      </c>
      <c r="C53" s="111">
        <v>180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s="81" customFormat="1" ht="90" customHeight="1">
      <c r="A54" s="42" t="s">
        <v>138</v>
      </c>
      <c r="B54" s="20" t="s">
        <v>18</v>
      </c>
      <c r="C54" s="111">
        <v>13639</v>
      </c>
      <c r="D54" s="111"/>
      <c r="E54" s="111">
        <v>44</v>
      </c>
      <c r="F54" s="111"/>
      <c r="G54" s="111"/>
      <c r="H54" s="111"/>
      <c r="I54" s="111"/>
      <c r="J54" s="111"/>
      <c r="K54" s="111"/>
      <c r="L54" s="111"/>
      <c r="M54" s="111"/>
      <c r="N54" s="11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s="81" customFormat="1" ht="42" customHeight="1">
      <c r="A55" s="42" t="s">
        <v>139</v>
      </c>
      <c r="B55" s="20" t="s">
        <v>18</v>
      </c>
      <c r="C55" s="111">
        <v>1403</v>
      </c>
      <c r="D55" s="111">
        <v>500</v>
      </c>
      <c r="E55" s="111">
        <v>217</v>
      </c>
      <c r="F55" s="111"/>
      <c r="G55" s="111"/>
      <c r="H55" s="111"/>
      <c r="I55" s="111"/>
      <c r="J55" s="111"/>
      <c r="K55" s="111"/>
      <c r="L55" s="111"/>
      <c r="M55" s="111"/>
      <c r="N55" s="11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s="81" customFormat="1" ht="63" customHeight="1">
      <c r="A56" s="42" t="s">
        <v>140</v>
      </c>
      <c r="B56" s="20" t="s">
        <v>18</v>
      </c>
      <c r="C56" s="111"/>
      <c r="D56" s="111">
        <v>200</v>
      </c>
      <c r="E56" s="111">
        <v>282</v>
      </c>
      <c r="F56" s="111"/>
      <c r="G56" s="111"/>
      <c r="H56" s="111"/>
      <c r="I56" s="111"/>
      <c r="J56" s="111"/>
      <c r="K56" s="111"/>
      <c r="L56" s="111"/>
      <c r="M56" s="111"/>
      <c r="N56" s="11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s="81" customFormat="1" ht="60" customHeight="1">
      <c r="A57" s="42" t="s">
        <v>141</v>
      </c>
      <c r="B57" s="20" t="s">
        <v>18</v>
      </c>
      <c r="C57" s="111">
        <v>427.5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s="81" customFormat="1" ht="18" customHeight="1">
      <c r="A58" s="42" t="s">
        <v>142</v>
      </c>
      <c r="B58" s="20" t="s">
        <v>112</v>
      </c>
      <c r="C58" s="111"/>
      <c r="D58" s="111">
        <v>4116.8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s="81" customFormat="1" ht="29.25" customHeight="1">
      <c r="A59" s="42" t="s">
        <v>143</v>
      </c>
      <c r="B59" s="20" t="s">
        <v>18</v>
      </c>
      <c r="C59" s="111"/>
      <c r="D59" s="111"/>
      <c r="E59" s="111"/>
      <c r="F59" s="101"/>
      <c r="G59" s="101"/>
      <c r="H59" s="101"/>
      <c r="I59" s="101"/>
      <c r="J59" s="101"/>
      <c r="K59" s="101"/>
      <c r="L59" s="101"/>
      <c r="M59" s="101"/>
      <c r="N59" s="11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s="82" customFormat="1" ht="15.75">
      <c r="A60" s="112" t="s">
        <v>144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</row>
    <row r="61" spans="1:31" s="82" customFormat="1" ht="9" customHeight="1">
      <c r="A61" s="114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</row>
    <row r="62" spans="1:31" s="83" customFormat="1" ht="15">
      <c r="A62" s="102" t="s">
        <v>145</v>
      </c>
      <c r="B62" s="116" t="s">
        <v>146</v>
      </c>
      <c r="C62" s="117">
        <v>1.361</v>
      </c>
      <c r="D62" s="59">
        <v>1.699</v>
      </c>
      <c r="E62" s="117">
        <v>1500</v>
      </c>
      <c r="F62" s="117">
        <v>1500</v>
      </c>
      <c r="G62" s="117">
        <v>1550</v>
      </c>
      <c r="H62" s="117">
        <v>1600</v>
      </c>
      <c r="I62" s="117">
        <v>1500</v>
      </c>
      <c r="J62" s="117">
        <v>1550</v>
      </c>
      <c r="K62" s="117">
        <v>1600</v>
      </c>
      <c r="L62" s="117">
        <v>1500</v>
      </c>
      <c r="M62" s="117">
        <v>1550</v>
      </c>
      <c r="N62" s="117">
        <v>1600</v>
      </c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</row>
    <row r="63" spans="1:31" s="83" customFormat="1" ht="15">
      <c r="A63" s="102" t="s">
        <v>147</v>
      </c>
      <c r="B63" s="116" t="s">
        <v>148</v>
      </c>
      <c r="C63" s="117"/>
      <c r="D63" s="59">
        <v>80</v>
      </c>
      <c r="E63" s="117"/>
      <c r="F63" s="117"/>
      <c r="G63" s="117"/>
      <c r="H63" s="117"/>
      <c r="I63" s="117"/>
      <c r="J63" s="117"/>
      <c r="K63" s="117"/>
      <c r="L63" s="117"/>
      <c r="M63" s="117"/>
      <c r="N63" s="59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</row>
    <row r="64" spans="1:31" s="83" customFormat="1" ht="15">
      <c r="A64" s="102" t="s">
        <v>149</v>
      </c>
      <c r="B64" s="116" t="s">
        <v>146</v>
      </c>
      <c r="C64" s="117">
        <v>0.245</v>
      </c>
      <c r="D64" s="59">
        <v>0.429</v>
      </c>
      <c r="E64" s="117"/>
      <c r="F64" s="117"/>
      <c r="G64" s="117"/>
      <c r="H64" s="117"/>
      <c r="I64" s="117"/>
      <c r="J64" s="117"/>
      <c r="K64" s="117"/>
      <c r="L64" s="117"/>
      <c r="M64" s="117"/>
      <c r="N64" s="59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</row>
    <row r="65" spans="1:31" s="83" customFormat="1" ht="15" customHeight="1">
      <c r="A65" s="120" t="s">
        <v>150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</row>
    <row r="66" spans="1:31" s="83" customFormat="1" ht="18" customHeight="1">
      <c r="A66" s="22" t="s">
        <v>151</v>
      </c>
      <c r="B66" s="116" t="s">
        <v>146</v>
      </c>
      <c r="C66" s="110"/>
      <c r="D66" s="110">
        <v>0.148</v>
      </c>
      <c r="E66" s="110"/>
      <c r="F66" s="110"/>
      <c r="G66" s="110"/>
      <c r="H66" s="110"/>
      <c r="I66" s="110"/>
      <c r="J66" s="110"/>
      <c r="K66" s="110"/>
      <c r="L66" s="117"/>
      <c r="M66" s="117"/>
      <c r="N66" s="59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</row>
    <row r="67" spans="1:31" s="83" customFormat="1" ht="30.75" customHeight="1">
      <c r="A67" s="122" t="s">
        <v>152</v>
      </c>
      <c r="B67" s="116" t="s">
        <v>146</v>
      </c>
      <c r="C67" s="117">
        <v>0.186</v>
      </c>
      <c r="D67" s="117">
        <v>0.843</v>
      </c>
      <c r="E67" s="117"/>
      <c r="F67" s="117"/>
      <c r="G67" s="117"/>
      <c r="H67" s="117"/>
      <c r="I67" s="117"/>
      <c r="J67" s="117"/>
      <c r="K67" s="117"/>
      <c r="L67" s="117"/>
      <c r="M67" s="117"/>
      <c r="N67" s="59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</row>
    <row r="68" spans="1:31" s="83" customFormat="1" ht="30.75" customHeight="1">
      <c r="A68" s="122" t="s">
        <v>153</v>
      </c>
      <c r="B68" s="116" t="s">
        <v>154</v>
      </c>
      <c r="C68" s="123">
        <v>2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59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</row>
    <row r="69" spans="1:31" s="83" customFormat="1" ht="30.75" customHeight="1">
      <c r="A69" s="122" t="s">
        <v>155</v>
      </c>
      <c r="B69" s="116" t="s">
        <v>146</v>
      </c>
      <c r="C69" s="123"/>
      <c r="D69" s="117">
        <v>0.429</v>
      </c>
      <c r="E69" s="117"/>
      <c r="F69" s="117"/>
      <c r="G69" s="117"/>
      <c r="H69" s="117"/>
      <c r="I69" s="117"/>
      <c r="J69" s="117"/>
      <c r="K69" s="117"/>
      <c r="L69" s="117"/>
      <c r="M69" s="117"/>
      <c r="N69" s="59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</row>
    <row r="70" spans="1:31" s="83" customFormat="1" ht="15.75" customHeight="1">
      <c r="A70" s="102" t="s">
        <v>156</v>
      </c>
      <c r="B70" s="116" t="s">
        <v>146</v>
      </c>
      <c r="C70" s="117">
        <v>0.825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59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31" s="83" customFormat="1" ht="18.75" customHeight="1">
      <c r="A71" s="22" t="s">
        <v>157</v>
      </c>
      <c r="B71" s="116" t="s">
        <v>158</v>
      </c>
      <c r="C71" s="110">
        <v>26</v>
      </c>
      <c r="D71" s="110"/>
      <c r="E71" s="110"/>
      <c r="F71" s="110"/>
      <c r="G71" s="110"/>
      <c r="H71" s="110"/>
      <c r="I71" s="110"/>
      <c r="J71" s="110"/>
      <c r="K71" s="110"/>
      <c r="L71" s="117"/>
      <c r="M71" s="117"/>
      <c r="N71" s="59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</row>
    <row r="72" spans="1:31" s="83" customFormat="1" ht="18" customHeight="1">
      <c r="A72" s="22" t="s">
        <v>159</v>
      </c>
      <c r="B72" s="116" t="s">
        <v>158</v>
      </c>
      <c r="C72" s="110"/>
      <c r="D72" s="110">
        <v>12.4</v>
      </c>
      <c r="E72" s="110"/>
      <c r="F72" s="110"/>
      <c r="G72" s="110"/>
      <c r="H72" s="110"/>
      <c r="I72" s="110"/>
      <c r="J72" s="110"/>
      <c r="K72" s="110"/>
      <c r="L72" s="117"/>
      <c r="M72" s="117"/>
      <c r="N72" s="59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</row>
    <row r="73" spans="1:31" s="83" customFormat="1" ht="27" customHeight="1">
      <c r="A73" s="22" t="s">
        <v>160</v>
      </c>
      <c r="B73" s="116" t="s">
        <v>154</v>
      </c>
      <c r="C73" s="117">
        <v>0.5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59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</row>
    <row r="74" spans="1:31" s="83" customFormat="1" ht="27" customHeight="1">
      <c r="A74" s="22" t="s">
        <v>161</v>
      </c>
      <c r="B74" s="116" t="s">
        <v>154</v>
      </c>
      <c r="C74" s="117"/>
      <c r="D74" s="117">
        <v>0.4</v>
      </c>
      <c r="E74" s="117">
        <v>0.4</v>
      </c>
      <c r="F74" s="117"/>
      <c r="G74" s="117"/>
      <c r="H74" s="117"/>
      <c r="I74" s="117"/>
      <c r="J74" s="117"/>
      <c r="K74" s="117"/>
      <c r="L74" s="117"/>
      <c r="M74" s="117"/>
      <c r="N74" s="59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</row>
  </sheetData>
  <sheetProtection/>
  <protectedRanges>
    <protectedRange password="EDE4" sqref="E1:G1 I6:J6 F6:G6 F2:J5 F7:N7 E2:E27 K1:M5 C1:D27 F9:M27 C28:M28 C75:M65526" name="Диапазон1"/>
    <protectedRange password="EDE4" sqref="F8:J8 L8:M8" name="Диапазон1_1"/>
    <protectedRange password="EDE4" sqref="N8" name="Диапазон1_3"/>
    <protectedRange sqref="A30 C30:M30 A32:M49 B50 C64 A64 A65:M65 A73 C73:C74 A29:E29 A60:M61 A62:C63 L62 E62:I62 E63:M64 D71:M74 A71:C72" name="Диапазон4"/>
    <protectedRange sqref="C35:M49 C29:D34 F30:M34 C60:M61 C62:C64 L62 E29:E43 E63:M65 C65:D65 E62:I62 C71:M74" name="Диапазон1_4"/>
    <protectedRange sqref="C30:M30 B32:M49 B50 C64 B65:M65 C73:C74 B29:E29 B60:M61 B62:C63 L62 E62:I62 E63:M64 D71:M74 B71:C72" name="Диапазон3_1"/>
    <protectedRange sqref="B64" name="Диапазон4_1"/>
    <protectedRange sqref="B64" name="Диапазон3_1_1"/>
    <protectedRange sqref="A67:A68 C67:C68 A70:C70 D67:M70" name="Диапазон4_4"/>
    <protectedRange sqref="C67:M70" name="Диапазон1_4_1"/>
    <protectedRange sqref="C67:C68 B70:C70 D67:M70" name="Диапазон3_4"/>
    <protectedRange sqref="B67" name="Диапазон4_2_1"/>
    <protectedRange sqref="B67" name="Диапазон3_2_1"/>
    <protectedRange sqref="B68" name="Диапазон4_3_1"/>
    <protectedRange sqref="B68" name="Диапазон3_3_1"/>
    <protectedRange sqref="B73" name="Диапазон4_3_1_1"/>
    <protectedRange sqref="B73" name="Диапазон3_3_1_1"/>
    <protectedRange sqref="A74" name="Диапазон4_5"/>
    <protectedRange sqref="B66" name="Диапазон4_2_1_1"/>
    <protectedRange sqref="B66" name="Диапазон3_2_1_1"/>
    <protectedRange sqref="B74" name="Диапазон4_3_1_1_1_1"/>
    <protectedRange sqref="B74" name="Диапазон3_3_1_1_1_1"/>
    <protectedRange sqref="F29:M29" name="Диапазон4_6"/>
    <protectedRange sqref="F29:M29" name="Диапазон1_5"/>
    <protectedRange sqref="F29:M29" name="Диапазон3_5"/>
    <protectedRange sqref="F59:M59" name="Диапазон2_1"/>
    <protectedRange sqref="F59:M59" name="Диапазон1_6"/>
    <protectedRange sqref="J62:K62" name="Диапазон4_7"/>
    <protectedRange sqref="J62:K62" name="Диапазон1_7"/>
    <protectedRange sqref="J62:K62" name="Диапазон3_6"/>
    <protectedRange sqref="M62:N62" name="Диапазон4_8"/>
    <protectedRange sqref="M62:N62" name="Диапазон1_8"/>
    <protectedRange sqref="M62:N62" name="Диапазон3_7"/>
    <protectedRange sqref="C13:M17" name="Диапазон2"/>
    <protectedRange sqref="I6:J6 F6:G6 F7:N7 E6:E28 C6:D28 F9:M28" name="Диапазон1_2"/>
    <protectedRange sqref="B23:M28" name="Диапазон3"/>
    <protectedRange sqref="F8:J8 L8:M8" name="Диапазон1_1_1"/>
    <protectedRange sqref="K8" name="Диапазон1_2_1"/>
    <protectedRange sqref="N8" name="Диапазон1_3_1"/>
  </protectedRanges>
  <mergeCells count="15">
    <mergeCell ref="E1:N1"/>
    <mergeCell ref="F6:H6"/>
    <mergeCell ref="I6:K6"/>
    <mergeCell ref="L6:N6"/>
    <mergeCell ref="F7:H7"/>
    <mergeCell ref="I7:K7"/>
    <mergeCell ref="L7:N7"/>
    <mergeCell ref="A65:N65"/>
    <mergeCell ref="A6:A8"/>
    <mergeCell ref="B6:B8"/>
    <mergeCell ref="C7:C8"/>
    <mergeCell ref="D7:D8"/>
    <mergeCell ref="E7:E8"/>
    <mergeCell ref="A9:N10"/>
    <mergeCell ref="A60:N61"/>
  </mergeCells>
  <printOptions/>
  <pageMargins left="0.12" right="0.2" top="0.39" bottom="0.2" header="0.51" footer="0.51"/>
  <pageSetup fitToHeight="0" fitToWidth="1" horizontalDpi="600" verticalDpi="600" orientation="portrait" paperSize="9" scale="56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2"/>
  <sheetViews>
    <sheetView workbookViewId="0" topLeftCell="G1">
      <selection activeCell="R10" sqref="R10"/>
    </sheetView>
  </sheetViews>
  <sheetFormatPr defaultColWidth="9.125" defaultRowHeight="12.75"/>
  <cols>
    <col min="1" max="1" width="31.50390625" style="68" customWidth="1"/>
    <col min="2" max="2" width="12.00390625" style="68" customWidth="1"/>
    <col min="3" max="5" width="9.25390625" style="68" bestFit="1" customWidth="1"/>
    <col min="6" max="6" width="10.50390625" style="68" customWidth="1"/>
    <col min="7" max="7" width="10.125" style="68" customWidth="1"/>
    <col min="8" max="9" width="10.375" style="68" customWidth="1"/>
    <col min="10" max="10" width="9.875" style="68" customWidth="1"/>
    <col min="11" max="11" width="10.00390625" style="68" customWidth="1"/>
    <col min="12" max="12" width="10.50390625" style="68" customWidth="1"/>
    <col min="13" max="14" width="10.00390625" style="68" customWidth="1"/>
    <col min="15" max="248" width="9.375" style="68" bestFit="1" customWidth="1"/>
    <col min="249" max="16384" width="9.125" style="68" customWidth="1"/>
  </cols>
  <sheetData>
    <row r="1" spans="5:14" ht="15.75">
      <c r="E1" s="69" t="s">
        <v>162</v>
      </c>
      <c r="F1" s="69"/>
      <c r="G1" s="69"/>
      <c r="H1" s="69"/>
      <c r="I1" s="69"/>
      <c r="J1" s="69"/>
      <c r="K1" s="69"/>
      <c r="L1" s="69"/>
      <c r="M1" s="69"/>
      <c r="N1" s="69"/>
    </row>
    <row r="3" spans="1:14" ht="15.75">
      <c r="A3" s="70" t="s">
        <v>163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9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5.75">
      <c r="A5" s="70" t="s">
        <v>164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8" spans="1:14" ht="15.75" customHeight="1">
      <c r="A8" s="71"/>
      <c r="B8" s="18" t="s">
        <v>55</v>
      </c>
      <c r="C8" s="11" t="s">
        <v>4</v>
      </c>
      <c r="D8" s="11" t="s">
        <v>5</v>
      </c>
      <c r="E8" s="11" t="s">
        <v>6</v>
      </c>
      <c r="F8" s="11" t="s">
        <v>7</v>
      </c>
      <c r="G8" s="11"/>
      <c r="H8" s="11"/>
      <c r="I8" s="11" t="s">
        <v>8</v>
      </c>
      <c r="J8" s="11"/>
      <c r="K8" s="11"/>
      <c r="L8" s="11" t="s">
        <v>9</v>
      </c>
      <c r="M8" s="11"/>
      <c r="N8" s="11"/>
    </row>
    <row r="9" spans="1:14" ht="19.5" customHeight="1">
      <c r="A9" s="71"/>
      <c r="B9" s="18"/>
      <c r="C9" s="10" t="s">
        <v>10</v>
      </c>
      <c r="D9" s="10" t="s">
        <v>10</v>
      </c>
      <c r="E9" s="10" t="s">
        <v>11</v>
      </c>
      <c r="F9" s="10" t="s">
        <v>12</v>
      </c>
      <c r="G9" s="10"/>
      <c r="H9" s="10"/>
      <c r="I9" s="10" t="s">
        <v>12</v>
      </c>
      <c r="J9" s="10"/>
      <c r="K9" s="10"/>
      <c r="L9" s="10" t="s">
        <v>12</v>
      </c>
      <c r="M9" s="10"/>
      <c r="N9" s="10"/>
    </row>
    <row r="10" spans="1:14" ht="38.25" customHeight="1">
      <c r="A10" s="71"/>
      <c r="B10" s="18"/>
      <c r="C10" s="10"/>
      <c r="D10" s="10"/>
      <c r="E10" s="10"/>
      <c r="F10" s="18" t="s">
        <v>13</v>
      </c>
      <c r="G10" s="18" t="s">
        <v>14</v>
      </c>
      <c r="H10" s="18" t="s">
        <v>15</v>
      </c>
      <c r="I10" s="18" t="s">
        <v>13</v>
      </c>
      <c r="J10" s="18" t="s">
        <v>14</v>
      </c>
      <c r="K10" s="18" t="s">
        <v>15</v>
      </c>
      <c r="L10" s="18" t="s">
        <v>13</v>
      </c>
      <c r="M10" s="18" t="s">
        <v>14</v>
      </c>
      <c r="N10" s="18" t="s">
        <v>15</v>
      </c>
    </row>
    <row r="11" spans="1:14" ht="16.5" customHeight="1">
      <c r="A11" s="72" t="s">
        <v>165</v>
      </c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ht="15.75">
      <c r="A12" s="73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ht="29.25" customHeight="1">
      <c r="A13" s="75" t="s">
        <v>166</v>
      </c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ht="15.75">
      <c r="A14" s="76" t="s">
        <v>99</v>
      </c>
      <c r="B14" s="11" t="s">
        <v>18</v>
      </c>
      <c r="C14" s="74">
        <v>1271738.6</v>
      </c>
      <c r="D14" s="74">
        <v>1319631.7</v>
      </c>
      <c r="E14" s="74">
        <v>1351360.9</v>
      </c>
      <c r="F14" s="74">
        <v>1409631.6</v>
      </c>
      <c r="G14" s="74">
        <v>1417974.9</v>
      </c>
      <c r="H14" s="74">
        <v>1418064.1</v>
      </c>
      <c r="I14" s="74">
        <v>1466263.5</v>
      </c>
      <c r="J14" s="74">
        <v>1482280.1</v>
      </c>
      <c r="K14" s="74">
        <v>1483841</v>
      </c>
      <c r="L14" s="74">
        <v>1535588.4</v>
      </c>
      <c r="M14" s="74">
        <v>1558528.6</v>
      </c>
      <c r="N14" s="74">
        <v>1563256.2</v>
      </c>
    </row>
    <row r="15" spans="1:14" ht="15.75">
      <c r="A15" s="77" t="s">
        <v>101</v>
      </c>
      <c r="B15" s="11" t="s">
        <v>18</v>
      </c>
      <c r="C15" s="78" t="s">
        <v>20</v>
      </c>
      <c r="D15" s="74">
        <v>1319631.7</v>
      </c>
      <c r="E15" s="74">
        <v>1322271</v>
      </c>
      <c r="F15" s="74">
        <v>1326237.8</v>
      </c>
      <c r="G15" s="74">
        <v>1331526.9</v>
      </c>
      <c r="H15" s="74">
        <v>1334171.4</v>
      </c>
      <c r="I15" s="74">
        <v>1332869</v>
      </c>
      <c r="J15" s="74">
        <v>1344842.2</v>
      </c>
      <c r="K15" s="74">
        <v>1348847.3</v>
      </c>
      <c r="L15" s="74">
        <v>1342199.1</v>
      </c>
      <c r="M15" s="74">
        <v>1359635.5</v>
      </c>
      <c r="N15" s="74">
        <v>1366382.3</v>
      </c>
    </row>
    <row r="16" spans="1:14" ht="15.75">
      <c r="A16" s="77" t="s">
        <v>80</v>
      </c>
      <c r="B16" s="11" t="s">
        <v>22</v>
      </c>
      <c r="C16" s="74"/>
      <c r="D16" s="74">
        <v>100</v>
      </c>
      <c r="E16" s="74">
        <v>102.2</v>
      </c>
      <c r="F16" s="74">
        <v>104</v>
      </c>
      <c r="G16" s="74">
        <v>104.2</v>
      </c>
      <c r="H16" s="74">
        <v>104</v>
      </c>
      <c r="I16" s="74">
        <v>103.5</v>
      </c>
      <c r="J16" s="74">
        <v>103.5</v>
      </c>
      <c r="K16" s="74">
        <v>103.5</v>
      </c>
      <c r="L16" s="74">
        <v>104</v>
      </c>
      <c r="M16" s="74">
        <v>104</v>
      </c>
      <c r="N16" s="74">
        <v>104</v>
      </c>
    </row>
    <row r="17" spans="1:14" ht="74.25" customHeight="1">
      <c r="A17" s="73"/>
      <c r="B17" s="79" t="s">
        <v>167</v>
      </c>
      <c r="C17" s="74"/>
      <c r="D17" s="74">
        <v>103.8</v>
      </c>
      <c r="E17" s="74">
        <v>100.2</v>
      </c>
      <c r="F17" s="74">
        <v>100.3</v>
      </c>
      <c r="G17" s="74">
        <v>100.7</v>
      </c>
      <c r="H17" s="74">
        <v>100.9</v>
      </c>
      <c r="I17" s="74">
        <v>100.5</v>
      </c>
      <c r="J17" s="74">
        <v>101</v>
      </c>
      <c r="K17" s="74">
        <v>101.1</v>
      </c>
      <c r="L17" s="74">
        <v>100.7</v>
      </c>
      <c r="M17" s="74">
        <v>101.1</v>
      </c>
      <c r="N17" s="74">
        <v>101.3</v>
      </c>
    </row>
    <row r="18" spans="1:14" ht="32.25" customHeight="1">
      <c r="A18" s="75" t="s">
        <v>168</v>
      </c>
      <c r="B18" s="80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5.75">
      <c r="A19" s="77" t="s">
        <v>99</v>
      </c>
      <c r="B19" s="11" t="s">
        <v>18</v>
      </c>
      <c r="C19" s="74">
        <v>22325.3</v>
      </c>
      <c r="D19" s="74">
        <v>22629.8</v>
      </c>
      <c r="E19" s="74">
        <v>23173.9</v>
      </c>
      <c r="F19" s="74">
        <v>24173.2</v>
      </c>
      <c r="G19" s="74">
        <v>24316.2</v>
      </c>
      <c r="H19" s="74">
        <v>24317.8</v>
      </c>
      <c r="I19" s="74">
        <v>25144.4</v>
      </c>
      <c r="J19" s="74">
        <v>25418.9</v>
      </c>
      <c r="K19" s="74">
        <v>25445.8</v>
      </c>
      <c r="L19" s="74">
        <v>26333.2</v>
      </c>
      <c r="M19" s="74">
        <v>26726.4</v>
      </c>
      <c r="N19" s="74">
        <v>26807.7</v>
      </c>
    </row>
    <row r="20" spans="1:14" ht="15.75">
      <c r="A20" s="77" t="s">
        <v>101</v>
      </c>
      <c r="B20" s="11" t="s">
        <v>18</v>
      </c>
      <c r="C20" s="78" t="s">
        <v>20</v>
      </c>
      <c r="D20" s="74">
        <v>22629.8</v>
      </c>
      <c r="E20" s="74">
        <v>22675.1</v>
      </c>
      <c r="F20" s="74">
        <v>22743.1</v>
      </c>
      <c r="G20" s="74">
        <v>22833.8</v>
      </c>
      <c r="H20" s="74">
        <v>22879.2</v>
      </c>
      <c r="I20" s="74">
        <v>22856.8</v>
      </c>
      <c r="J20" s="74">
        <v>23062.1</v>
      </c>
      <c r="K20" s="74">
        <v>23130.9</v>
      </c>
      <c r="L20" s="74">
        <v>23016.8</v>
      </c>
      <c r="M20" s="74">
        <v>23315.8</v>
      </c>
      <c r="N20" s="74">
        <v>23431.6</v>
      </c>
    </row>
    <row r="21" spans="1:14" ht="15.75">
      <c r="A21" s="77" t="s">
        <v>80</v>
      </c>
      <c r="B21" s="11" t="s">
        <v>22</v>
      </c>
      <c r="C21" s="74"/>
      <c r="D21" s="74">
        <v>100</v>
      </c>
      <c r="E21" s="74">
        <v>102.2</v>
      </c>
      <c r="F21" s="74">
        <v>104</v>
      </c>
      <c r="G21" s="74">
        <v>104.2</v>
      </c>
      <c r="H21" s="74">
        <v>104</v>
      </c>
      <c r="I21" s="74">
        <v>103.5</v>
      </c>
      <c r="J21" s="74">
        <v>103.5</v>
      </c>
      <c r="K21" s="74">
        <v>103.5</v>
      </c>
      <c r="L21" s="74">
        <v>104</v>
      </c>
      <c r="M21" s="74">
        <v>104</v>
      </c>
      <c r="N21" s="74">
        <v>104</v>
      </c>
    </row>
    <row r="22" spans="1:14" ht="74.25" customHeight="1">
      <c r="A22" s="73"/>
      <c r="B22" s="79" t="s">
        <v>167</v>
      </c>
      <c r="C22" s="74"/>
      <c r="D22" s="74">
        <v>103.8</v>
      </c>
      <c r="E22" s="74">
        <v>100.2</v>
      </c>
      <c r="F22" s="74">
        <v>100.3</v>
      </c>
      <c r="G22" s="74">
        <v>100.7</v>
      </c>
      <c r="H22" s="74">
        <v>100.9</v>
      </c>
      <c r="I22" s="74">
        <v>100.5</v>
      </c>
      <c r="J22" s="74">
        <v>101</v>
      </c>
      <c r="K22" s="74">
        <v>101.1</v>
      </c>
      <c r="L22" s="74">
        <v>100.7</v>
      </c>
      <c r="M22" s="74">
        <v>101.1</v>
      </c>
      <c r="N22" s="74">
        <v>101.3</v>
      </c>
    </row>
  </sheetData>
  <sheetProtection/>
  <protectedRanges>
    <protectedRange password="EDE4" sqref="F10:J10 L10:M10" name="Диапазон1_1"/>
    <protectedRange password="EDE4" sqref="K10" name="Диапазон1_1_1"/>
    <protectedRange password="EDE4" sqref="N10" name="Диапазон1_1_2"/>
  </protectedRanges>
  <mergeCells count="14">
    <mergeCell ref="E1:N1"/>
    <mergeCell ref="A3:N3"/>
    <mergeCell ref="A5:N5"/>
    <mergeCell ref="F8:H8"/>
    <mergeCell ref="I8:K8"/>
    <mergeCell ref="L8:N8"/>
    <mergeCell ref="F9:H9"/>
    <mergeCell ref="I9:K9"/>
    <mergeCell ref="L9:N9"/>
    <mergeCell ref="A8:A10"/>
    <mergeCell ref="B8:B10"/>
    <mergeCell ref="C9:C10"/>
    <mergeCell ref="D9:D10"/>
    <mergeCell ref="E9:E10"/>
  </mergeCells>
  <printOptions/>
  <pageMargins left="0.12" right="0.2" top="0.59" bottom="0.59" header="0.51" footer="0.51"/>
  <pageSetup fitToHeight="0" fitToWidth="1" horizontalDpi="600" verticalDpi="600" orientation="portrait" paperSize="9" scale="62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1"/>
  <sheetViews>
    <sheetView workbookViewId="0" topLeftCell="A1">
      <selection activeCell="P10" sqref="P10"/>
    </sheetView>
  </sheetViews>
  <sheetFormatPr defaultColWidth="9.125" defaultRowHeight="12.75"/>
  <cols>
    <col min="1" max="1" width="37.50390625" style="51" customWidth="1"/>
    <col min="2" max="2" width="12.50390625" style="52" customWidth="1"/>
    <col min="3" max="7" width="9.875" style="51" customWidth="1"/>
    <col min="8" max="10" width="9.375" style="51" bestFit="1" customWidth="1"/>
    <col min="11" max="14" width="9.125" style="51" customWidth="1"/>
    <col min="15" max="248" width="9.375" style="51" bestFit="1" customWidth="1"/>
    <col min="249" max="16384" width="9.125" style="51" customWidth="1"/>
  </cols>
  <sheetData>
    <row r="1" spans="8:14" ht="18.75" customHeight="1">
      <c r="H1" s="53" t="s">
        <v>169</v>
      </c>
      <c r="I1" s="53"/>
      <c r="J1" s="53"/>
      <c r="K1" s="53"/>
      <c r="L1" s="53"/>
      <c r="M1" s="53"/>
      <c r="N1" s="53"/>
    </row>
    <row r="2" ht="15.75">
      <c r="A2" s="51" t="str">
        <f>товарооборот!A3</f>
        <v>Прогноз социально-экономического развития на период 2019- 2024 годы</v>
      </c>
    </row>
    <row r="3" ht="15.75">
      <c r="A3" s="51" t="str">
        <f>товарооборот!A5</f>
        <v>по Чухломскому муниципальному району (городскому округу)</v>
      </c>
    </row>
    <row r="4" ht="8.25" customHeight="1"/>
    <row r="5" ht="8.25" customHeight="1"/>
    <row r="6" spans="1:14" ht="15.75" customHeight="1">
      <c r="A6" s="54"/>
      <c r="B6" s="18" t="s">
        <v>55</v>
      </c>
      <c r="C6" s="10" t="str">
        <f>товарооборот!C8</f>
        <v>2016 г.</v>
      </c>
      <c r="D6" s="10" t="str">
        <f>товарооборот!D8</f>
        <v>2017 г.</v>
      </c>
      <c r="E6" s="10" t="str">
        <f>товарооборот!E8</f>
        <v>2018 г.</v>
      </c>
      <c r="F6" s="10" t="str">
        <f>товарооборот!F8</f>
        <v>2019 г.</v>
      </c>
      <c r="G6" s="10"/>
      <c r="H6" s="10"/>
      <c r="I6" s="10" t="str">
        <f>товарооборот!I8</f>
        <v>2020 г.</v>
      </c>
      <c r="J6" s="10"/>
      <c r="K6" s="10"/>
      <c r="L6" s="10" t="str">
        <f>товарооборот!L8</f>
        <v>2021 г.</v>
      </c>
      <c r="M6" s="10"/>
      <c r="N6" s="10"/>
    </row>
    <row r="7" spans="1:14" ht="12.75">
      <c r="A7" s="55"/>
      <c r="B7" s="18"/>
      <c r="C7" s="18" t="s">
        <v>10</v>
      </c>
      <c r="D7" s="18" t="s">
        <v>10</v>
      </c>
      <c r="E7" s="18" t="s">
        <v>11</v>
      </c>
      <c r="F7" s="10" t="s">
        <v>12</v>
      </c>
      <c r="G7" s="10"/>
      <c r="H7" s="10"/>
      <c r="I7" s="10" t="s">
        <v>12</v>
      </c>
      <c r="J7" s="10"/>
      <c r="K7" s="10"/>
      <c r="L7" s="10" t="s">
        <v>12</v>
      </c>
      <c r="M7" s="10"/>
      <c r="N7" s="10"/>
    </row>
    <row r="8" spans="1:14" ht="38.25">
      <c r="A8" s="56"/>
      <c r="B8" s="18"/>
      <c r="C8" s="18"/>
      <c r="D8" s="18"/>
      <c r="E8" s="18"/>
      <c r="F8" s="18" t="s">
        <v>13</v>
      </c>
      <c r="G8" s="18" t="s">
        <v>14</v>
      </c>
      <c r="H8" s="18" t="s">
        <v>15</v>
      </c>
      <c r="I8" s="18" t="s">
        <v>13</v>
      </c>
      <c r="J8" s="18" t="s">
        <v>14</v>
      </c>
      <c r="K8" s="18" t="s">
        <v>15</v>
      </c>
      <c r="L8" s="18" t="s">
        <v>13</v>
      </c>
      <c r="M8" s="18" t="s">
        <v>14</v>
      </c>
      <c r="N8" s="18" t="s">
        <v>15</v>
      </c>
    </row>
    <row r="9" spans="1:14" ht="60">
      <c r="A9" s="57" t="s">
        <v>170</v>
      </c>
      <c r="B9" s="58"/>
      <c r="C9" s="59"/>
      <c r="D9" s="59"/>
      <c r="E9" s="60"/>
      <c r="F9" s="61"/>
      <c r="G9" s="61"/>
      <c r="H9" s="61"/>
      <c r="I9" s="61"/>
      <c r="J9" s="61"/>
      <c r="K9" s="61"/>
      <c r="L9" s="61"/>
      <c r="M9" s="61"/>
      <c r="N9" s="61"/>
    </row>
    <row r="10" spans="1:14" ht="45">
      <c r="A10" s="57" t="s">
        <v>171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15">
      <c r="A11" s="63" t="s">
        <v>17</v>
      </c>
      <c r="B11" s="10" t="s">
        <v>18</v>
      </c>
      <c r="C11" s="23">
        <v>55100</v>
      </c>
      <c r="D11" s="23">
        <v>52848.7</v>
      </c>
      <c r="E11" s="23">
        <v>55787.1</v>
      </c>
      <c r="F11" s="23">
        <v>58353.3</v>
      </c>
      <c r="G11" s="23">
        <v>58757.2</v>
      </c>
      <c r="H11" s="23">
        <v>58757.2</v>
      </c>
      <c r="I11" s="23">
        <v>61412.2</v>
      </c>
      <c r="J11" s="23">
        <v>62449.5</v>
      </c>
      <c r="K11" s="23">
        <v>62755.6</v>
      </c>
      <c r="L11" s="23">
        <v>64826.7</v>
      </c>
      <c r="M11" s="23">
        <v>66111.9</v>
      </c>
      <c r="N11" s="23">
        <v>66763.2</v>
      </c>
    </row>
    <row r="12" spans="1:14" ht="15">
      <c r="A12" s="63" t="s">
        <v>19</v>
      </c>
      <c r="B12" s="10" t="s">
        <v>18</v>
      </c>
      <c r="C12" s="23" t="s">
        <v>20</v>
      </c>
      <c r="D12" s="23">
        <v>52848.7</v>
      </c>
      <c r="E12" s="23">
        <v>53641.4</v>
      </c>
      <c r="F12" s="23">
        <v>53641.4</v>
      </c>
      <c r="G12" s="23">
        <v>53909.6</v>
      </c>
      <c r="H12" s="23">
        <v>53909.6</v>
      </c>
      <c r="I12" s="23">
        <v>54177.8</v>
      </c>
      <c r="J12" s="23">
        <v>54987.8</v>
      </c>
      <c r="K12" s="23">
        <v>55257.3</v>
      </c>
      <c r="L12" s="23">
        <v>54990.5</v>
      </c>
      <c r="M12" s="23">
        <v>55812.6</v>
      </c>
      <c r="N12" s="23">
        <v>56362.4</v>
      </c>
    </row>
    <row r="13" spans="1:14" ht="13.5" customHeight="1">
      <c r="A13" s="63" t="s">
        <v>21</v>
      </c>
      <c r="B13" s="10" t="s">
        <v>22</v>
      </c>
      <c r="C13" s="23"/>
      <c r="D13" s="23">
        <v>105.3</v>
      </c>
      <c r="E13" s="23">
        <v>104</v>
      </c>
      <c r="F13" s="23">
        <v>104.6</v>
      </c>
      <c r="G13" s="23">
        <v>104.8</v>
      </c>
      <c r="H13" s="23">
        <v>104.8</v>
      </c>
      <c r="I13" s="23">
        <v>104.2</v>
      </c>
      <c r="J13" s="23">
        <v>104.2</v>
      </c>
      <c r="K13" s="23">
        <v>104.2</v>
      </c>
      <c r="L13" s="23">
        <v>104</v>
      </c>
      <c r="M13" s="23">
        <v>104.3</v>
      </c>
      <c r="N13" s="23">
        <v>104.3</v>
      </c>
    </row>
    <row r="14" spans="1:14" ht="65.25" customHeight="1">
      <c r="A14" s="63"/>
      <c r="B14" s="18" t="s">
        <v>167</v>
      </c>
      <c r="C14" s="23"/>
      <c r="D14" s="23">
        <v>95.9</v>
      </c>
      <c r="E14" s="23">
        <v>101.5</v>
      </c>
      <c r="F14" s="23">
        <v>100</v>
      </c>
      <c r="G14" s="23">
        <v>100.5</v>
      </c>
      <c r="H14" s="23">
        <v>100.5</v>
      </c>
      <c r="I14" s="23">
        <v>101</v>
      </c>
      <c r="J14" s="23">
        <v>102</v>
      </c>
      <c r="K14" s="23">
        <v>102.5</v>
      </c>
      <c r="L14" s="23">
        <v>101.5</v>
      </c>
      <c r="M14" s="23">
        <v>101.5</v>
      </c>
      <c r="N14" s="23">
        <v>102</v>
      </c>
    </row>
    <row r="15" ht="15.75">
      <c r="A15" s="64"/>
    </row>
    <row r="17" ht="15.75">
      <c r="B17" s="65"/>
    </row>
    <row r="20" ht="15.75">
      <c r="A20" s="64"/>
    </row>
    <row r="22" ht="15.75">
      <c r="B22" s="65"/>
    </row>
    <row r="24" spans="1:2" ht="15.75">
      <c r="A24" s="66"/>
      <c r="B24" s="67"/>
    </row>
    <row r="25" ht="15.75">
      <c r="A25" s="64"/>
    </row>
    <row r="27" ht="15.75">
      <c r="B27" s="65"/>
    </row>
    <row r="29" spans="1:2" ht="15.75">
      <c r="A29" s="66"/>
      <c r="B29" s="67"/>
    </row>
    <row r="30" ht="15.75">
      <c r="A30" s="64"/>
    </row>
    <row r="32" ht="15.75">
      <c r="B32" s="65"/>
    </row>
    <row r="34" spans="1:2" ht="15.75">
      <c r="A34" s="66"/>
      <c r="B34" s="67"/>
    </row>
    <row r="35" ht="15.75">
      <c r="A35" s="64"/>
    </row>
    <row r="37" ht="15.75">
      <c r="B37" s="65"/>
    </row>
    <row r="39" spans="1:2" ht="15.75">
      <c r="A39" s="66"/>
      <c r="B39" s="67"/>
    </row>
    <row r="40" ht="15.75">
      <c r="A40" s="64"/>
    </row>
    <row r="42" ht="15.75">
      <c r="B42" s="65"/>
    </row>
    <row r="44" spans="1:2" ht="15.75">
      <c r="A44" s="66"/>
      <c r="B44" s="67"/>
    </row>
    <row r="46" ht="15.75">
      <c r="B46" s="65"/>
    </row>
    <row r="48" spans="1:2" ht="15.75">
      <c r="A48" s="66"/>
      <c r="B48" s="67"/>
    </row>
    <row r="49" ht="15.75">
      <c r="A49" s="64"/>
    </row>
    <row r="51" ht="15.75">
      <c r="B51" s="65"/>
    </row>
    <row r="53" spans="1:2" ht="15.75">
      <c r="A53" s="66"/>
      <c r="B53" s="67"/>
    </row>
    <row r="54" ht="15.75">
      <c r="A54" s="64"/>
    </row>
    <row r="56" ht="15.75">
      <c r="B56" s="65"/>
    </row>
    <row r="58" spans="1:2" ht="15.75">
      <c r="A58" s="66"/>
      <c r="B58" s="67"/>
    </row>
    <row r="59" ht="15.75">
      <c r="A59" s="64"/>
    </row>
    <row r="61" ht="15.75">
      <c r="B61" s="65"/>
    </row>
    <row r="63" spans="1:2" ht="15.75">
      <c r="A63" s="66"/>
      <c r="B63" s="67"/>
    </row>
    <row r="64" ht="15.75">
      <c r="A64" s="64"/>
    </row>
    <row r="66" ht="15.75">
      <c r="B66" s="65"/>
    </row>
    <row r="68" spans="1:2" ht="15.75">
      <c r="A68" s="66"/>
      <c r="B68" s="67"/>
    </row>
    <row r="69" ht="15.75">
      <c r="A69" s="64"/>
    </row>
    <row r="71" ht="15.75">
      <c r="B71" s="65"/>
    </row>
    <row r="73" spans="1:2" ht="15.75">
      <c r="A73" s="66"/>
      <c r="B73" s="67"/>
    </row>
    <row r="74" ht="15.75">
      <c r="A74" s="64"/>
    </row>
    <row r="76" ht="15.75">
      <c r="B76" s="65"/>
    </row>
    <row r="78" spans="1:2" ht="15.75">
      <c r="A78" s="66"/>
      <c r="B78" s="67"/>
    </row>
    <row r="79" ht="15.75">
      <c r="A79" s="64"/>
    </row>
    <row r="81" ht="15.75">
      <c r="B81" s="65"/>
    </row>
  </sheetData>
  <sheetProtection/>
  <protectedRanges>
    <protectedRange sqref="B13:N14" name="Диапазон2"/>
    <protectedRange password="EDE4" sqref="F6:G6 B7:D8 B1:E6 I6:J6 F1:N5 B9:N65536 L6:M6 H7:N7" name="Диапазон1"/>
    <protectedRange password="EDE4" sqref="F8:J8 L8:M8" name="Диапазон1_1"/>
    <protectedRange password="EDE4" sqref="K8 N8" name="Диапазон1_1_1"/>
  </protectedRanges>
  <mergeCells count="13">
    <mergeCell ref="H1:N1"/>
    <mergeCell ref="F6:H6"/>
    <mergeCell ref="I6:K6"/>
    <mergeCell ref="L6:N6"/>
    <mergeCell ref="F7:H7"/>
    <mergeCell ref="I7:K7"/>
    <mergeCell ref="L7:N7"/>
    <mergeCell ref="B10:N10"/>
    <mergeCell ref="A6:A8"/>
    <mergeCell ref="B6:B8"/>
    <mergeCell ref="C7:C8"/>
    <mergeCell ref="D7:D8"/>
    <mergeCell ref="E7:E8"/>
  </mergeCells>
  <printOptions/>
  <pageMargins left="0.12" right="0.2" top="0.39" bottom="0.43" header="0.63" footer="0.2"/>
  <pageSetup fitToHeight="0" fitToWidth="1" horizontalDpi="600" verticalDpi="600" orientation="portrait" paperSize="9" scale="62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5"/>
  <sheetViews>
    <sheetView workbookViewId="0" topLeftCell="A1">
      <selection activeCell="N1" sqref="N1"/>
    </sheetView>
  </sheetViews>
  <sheetFormatPr defaultColWidth="9.125" defaultRowHeight="12.75"/>
  <cols>
    <col min="1" max="1" width="32.125" style="3" customWidth="1"/>
    <col min="2" max="2" width="10.875" style="2" customWidth="1"/>
    <col min="3" max="3" width="8.00390625" style="2" customWidth="1"/>
    <col min="4" max="4" width="7.50390625" style="2" customWidth="1"/>
    <col min="5" max="5" width="7.875" style="2" customWidth="1"/>
    <col min="6" max="6" width="10.625" style="2" customWidth="1"/>
    <col min="7" max="7" width="9.50390625" style="2" customWidth="1"/>
    <col min="8" max="8" width="10.625" style="2" customWidth="1"/>
    <col min="9" max="9" width="10.375" style="2" customWidth="1"/>
    <col min="10" max="10" width="9.375" style="2" customWidth="1"/>
    <col min="11" max="11" width="9.875" style="2" customWidth="1"/>
    <col min="12" max="12" width="10.50390625" style="2" customWidth="1"/>
    <col min="13" max="13" width="9.00390625" style="2" customWidth="1"/>
    <col min="14" max="14" width="10.875" style="2" customWidth="1"/>
    <col min="15" max="248" width="9.375" style="2" bestFit="1" customWidth="1"/>
    <col min="249" max="16384" width="9.125" style="2" customWidth="1"/>
  </cols>
  <sheetData>
    <row r="1" spans="6:14" ht="15.75">
      <c r="F1" s="4"/>
      <c r="G1" s="4"/>
      <c r="H1" s="4"/>
      <c r="I1" s="4"/>
      <c r="J1" s="4"/>
      <c r="K1" s="4"/>
      <c r="N1" s="46" t="s">
        <v>172</v>
      </c>
    </row>
    <row r="2" spans="1:14" ht="15.75">
      <c r="A2" s="5" t="str">
        <f>товарооборот!A3</f>
        <v>Прогноз социально-экономического развития на период 2019- 2024 годы</v>
      </c>
      <c r="B2" s="5"/>
      <c r="C2" s="5"/>
      <c r="D2" s="5"/>
      <c r="E2" s="5"/>
      <c r="F2" s="5"/>
      <c r="G2" s="5"/>
      <c r="H2" s="5"/>
      <c r="I2" s="47"/>
      <c r="J2" s="47"/>
      <c r="N2" s="46"/>
    </row>
    <row r="3" spans="1:10" ht="15.75">
      <c r="A3" s="6" t="s">
        <v>1</v>
      </c>
      <c r="B3" s="6"/>
      <c r="C3" s="6"/>
      <c r="D3" s="6"/>
      <c r="E3" s="6"/>
      <c r="F3" s="6"/>
      <c r="G3" s="6"/>
      <c r="H3" s="6"/>
      <c r="I3" s="48"/>
      <c r="J3" s="48"/>
    </row>
    <row r="4" spans="1:10" s="1" customFormat="1" ht="15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s="2" customFormat="1" ht="15.75">
      <c r="A5" s="8"/>
      <c r="B5" s="9" t="s">
        <v>55</v>
      </c>
      <c r="C5" s="10" t="s">
        <v>173</v>
      </c>
      <c r="D5" s="10" t="s">
        <v>174</v>
      </c>
      <c r="E5" s="10" t="s">
        <v>175</v>
      </c>
      <c r="F5" s="11" t="s">
        <v>7</v>
      </c>
      <c r="G5" s="11"/>
      <c r="H5" s="11"/>
      <c r="I5" s="11" t="s">
        <v>8</v>
      </c>
      <c r="J5" s="11"/>
      <c r="K5" s="11"/>
      <c r="L5" s="11" t="s">
        <v>9</v>
      </c>
      <c r="M5" s="11"/>
      <c r="N5" s="11"/>
    </row>
    <row r="6" spans="1:14" s="2" customFormat="1" ht="15.75">
      <c r="A6" s="12"/>
      <c r="B6" s="13"/>
      <c r="C6" s="14" t="s">
        <v>10</v>
      </c>
      <c r="D6" s="14" t="s">
        <v>10</v>
      </c>
      <c r="E6" s="14" t="s">
        <v>11</v>
      </c>
      <c r="F6" s="11" t="s">
        <v>12</v>
      </c>
      <c r="G6" s="11"/>
      <c r="H6" s="11"/>
      <c r="I6" s="11" t="s">
        <v>12</v>
      </c>
      <c r="J6" s="11"/>
      <c r="K6" s="11"/>
      <c r="L6" s="11" t="s">
        <v>12</v>
      </c>
      <c r="M6" s="11"/>
      <c r="N6" s="11"/>
    </row>
    <row r="7" spans="1:14" s="2" customFormat="1" ht="38.25">
      <c r="A7" s="15"/>
      <c r="B7" s="16"/>
      <c r="C7" s="17"/>
      <c r="D7" s="17"/>
      <c r="E7" s="17"/>
      <c r="F7" s="18" t="s">
        <v>13</v>
      </c>
      <c r="G7" s="18" t="s">
        <v>14</v>
      </c>
      <c r="H7" s="18" t="s">
        <v>15</v>
      </c>
      <c r="I7" s="18" t="s">
        <v>13</v>
      </c>
      <c r="J7" s="18" t="s">
        <v>14</v>
      </c>
      <c r="K7" s="18" t="s">
        <v>15</v>
      </c>
      <c r="L7" s="18" t="s">
        <v>13</v>
      </c>
      <c r="M7" s="18" t="s">
        <v>14</v>
      </c>
      <c r="N7" s="18" t="s">
        <v>15</v>
      </c>
    </row>
    <row r="8" spans="1:14" s="2" customFormat="1" ht="28.5">
      <c r="A8" s="19" t="s">
        <v>176</v>
      </c>
      <c r="B8" s="20" t="s">
        <v>177</v>
      </c>
      <c r="C8" s="21">
        <f aca="true" t="shared" si="0" ref="C8:W8">C11+C12</f>
        <v>10066</v>
      </c>
      <c r="D8" s="21">
        <f t="shared" si="0"/>
        <v>9912</v>
      </c>
      <c r="E8" s="21">
        <f t="shared" si="0"/>
        <v>9826</v>
      </c>
      <c r="F8" s="21">
        <f t="shared" si="0"/>
        <v>9792</v>
      </c>
      <c r="G8" s="21">
        <f t="shared" si="0"/>
        <v>9826</v>
      </c>
      <c r="H8" s="21">
        <f t="shared" si="0"/>
        <v>9826</v>
      </c>
      <c r="I8" s="21">
        <f t="shared" si="0"/>
        <v>9782</v>
      </c>
      <c r="J8" s="21">
        <f t="shared" si="0"/>
        <v>9826</v>
      </c>
      <c r="K8" s="20">
        <f t="shared" si="0"/>
        <v>9826</v>
      </c>
      <c r="L8" s="20">
        <f t="shared" si="0"/>
        <v>9746</v>
      </c>
      <c r="M8" s="20">
        <f t="shared" si="0"/>
        <v>9826</v>
      </c>
      <c r="N8" s="20">
        <f t="shared" si="0"/>
        <v>9826</v>
      </c>
    </row>
    <row r="9" spans="1:14" s="2" customFormat="1" ht="15.75">
      <c r="A9" s="22" t="s">
        <v>178</v>
      </c>
      <c r="B9" s="20" t="s">
        <v>22</v>
      </c>
      <c r="C9" s="23"/>
      <c r="D9" s="23"/>
      <c r="E9" s="23"/>
      <c r="F9" s="23"/>
      <c r="G9" s="23"/>
      <c r="H9" s="23"/>
      <c r="I9" s="23"/>
      <c r="J9" s="23"/>
      <c r="K9" s="43"/>
      <c r="L9" s="43"/>
      <c r="M9" s="43"/>
      <c r="N9" s="43"/>
    </row>
    <row r="10" spans="1:14" s="2" customFormat="1" ht="15.75">
      <c r="A10" s="24" t="s">
        <v>179</v>
      </c>
      <c r="B10" s="25" t="s">
        <v>180</v>
      </c>
      <c r="C10" s="26"/>
      <c r="D10" s="26"/>
      <c r="E10" s="26"/>
      <c r="F10" s="26"/>
      <c r="G10" s="26"/>
      <c r="H10" s="27"/>
      <c r="I10" s="20"/>
      <c r="J10" s="20"/>
      <c r="K10" s="43"/>
      <c r="L10" s="43"/>
      <c r="M10" s="43"/>
      <c r="N10" s="43"/>
    </row>
    <row r="11" spans="1:14" s="2" customFormat="1" ht="15.75">
      <c r="A11" s="28" t="s">
        <v>181</v>
      </c>
      <c r="B11" s="20" t="s">
        <v>177</v>
      </c>
      <c r="C11" s="29">
        <v>5060</v>
      </c>
      <c r="D11" s="29">
        <v>4990</v>
      </c>
      <c r="E11" s="29">
        <v>5015</v>
      </c>
      <c r="F11" s="29">
        <v>5002</v>
      </c>
      <c r="G11" s="29">
        <v>5015</v>
      </c>
      <c r="H11" s="29">
        <v>5015</v>
      </c>
      <c r="I11" s="29">
        <v>5000</v>
      </c>
      <c r="J11" s="29">
        <v>5015</v>
      </c>
      <c r="K11" s="29">
        <v>5015</v>
      </c>
      <c r="L11" s="29">
        <v>4975</v>
      </c>
      <c r="M11" s="29">
        <v>5015</v>
      </c>
      <c r="N11" s="29">
        <v>5015</v>
      </c>
    </row>
    <row r="12" spans="1:14" s="2" customFormat="1" ht="15.75">
      <c r="A12" s="28" t="s">
        <v>182</v>
      </c>
      <c r="B12" s="20" t="s">
        <v>177</v>
      </c>
      <c r="C12" s="29">
        <v>5006</v>
      </c>
      <c r="D12" s="29">
        <v>4922</v>
      </c>
      <c r="E12" s="29">
        <v>4811</v>
      </c>
      <c r="F12" s="29">
        <v>4790</v>
      </c>
      <c r="G12" s="29">
        <v>4811</v>
      </c>
      <c r="H12" s="29">
        <v>4811</v>
      </c>
      <c r="I12" s="29">
        <v>4782</v>
      </c>
      <c r="J12" s="29">
        <v>4811</v>
      </c>
      <c r="K12" s="29">
        <v>4811</v>
      </c>
      <c r="L12" s="29">
        <v>4771</v>
      </c>
      <c r="M12" s="29">
        <v>4811</v>
      </c>
      <c r="N12" s="29">
        <v>4811</v>
      </c>
    </row>
    <row r="13" spans="1:14" s="2" customFormat="1" ht="28.5">
      <c r="A13" s="30" t="s">
        <v>183</v>
      </c>
      <c r="B13" s="20" t="s">
        <v>177</v>
      </c>
      <c r="C13" s="29">
        <v>5720</v>
      </c>
      <c r="D13" s="29">
        <v>5374</v>
      </c>
      <c r="E13" s="29">
        <v>4802</v>
      </c>
      <c r="F13" s="29">
        <v>4785</v>
      </c>
      <c r="G13" s="29">
        <v>4800</v>
      </c>
      <c r="H13" s="29">
        <v>4840</v>
      </c>
      <c r="I13" s="29">
        <v>4705</v>
      </c>
      <c r="J13" s="29">
        <v>4800</v>
      </c>
      <c r="K13" s="29">
        <v>4825</v>
      </c>
      <c r="L13" s="29">
        <v>4675</v>
      </c>
      <c r="M13" s="29">
        <v>4790</v>
      </c>
      <c r="N13" s="29">
        <v>4815</v>
      </c>
    </row>
    <row r="14" spans="1:14" s="2" customFormat="1" ht="28.5">
      <c r="A14" s="28" t="s">
        <v>184</v>
      </c>
      <c r="B14" s="20" t="s">
        <v>177</v>
      </c>
      <c r="C14" s="29">
        <f>C17+C18+C19+C20</f>
        <v>2807</v>
      </c>
      <c r="D14" s="29">
        <f>D17+D18+D19+D20</f>
        <v>2806</v>
      </c>
      <c r="E14" s="29">
        <v>2810</v>
      </c>
      <c r="F14" s="29">
        <v>2800</v>
      </c>
      <c r="G14" s="29">
        <v>2820</v>
      </c>
      <c r="H14" s="29">
        <v>2820</v>
      </c>
      <c r="I14" s="29">
        <v>2795</v>
      </c>
      <c r="J14" s="29">
        <v>2820</v>
      </c>
      <c r="K14" s="29">
        <v>2820</v>
      </c>
      <c r="L14" s="29">
        <v>2792</v>
      </c>
      <c r="M14" s="29">
        <v>2820</v>
      </c>
      <c r="N14" s="29">
        <v>2820</v>
      </c>
    </row>
    <row r="15" spans="1:14" s="2" customFormat="1" ht="15.75">
      <c r="A15" s="22" t="s">
        <v>178</v>
      </c>
      <c r="B15" s="20" t="s">
        <v>22</v>
      </c>
      <c r="C15" s="29"/>
      <c r="D15" s="29"/>
      <c r="E15" s="29"/>
      <c r="F15" s="29"/>
      <c r="G15" s="29"/>
      <c r="H15" s="29"/>
      <c r="I15" s="29"/>
      <c r="J15" s="29"/>
      <c r="K15" s="49"/>
      <c r="L15" s="49"/>
      <c r="M15" s="49"/>
      <c r="N15" s="49"/>
    </row>
    <row r="16" spans="1:14" s="2" customFormat="1" ht="15.75">
      <c r="A16" s="22" t="s">
        <v>185</v>
      </c>
      <c r="B16" s="20"/>
      <c r="C16" s="29"/>
      <c r="D16" s="29"/>
      <c r="E16" s="29"/>
      <c r="F16" s="29"/>
      <c r="G16" s="29"/>
      <c r="H16" s="29"/>
      <c r="I16" s="29"/>
      <c r="J16" s="29"/>
      <c r="K16" s="49"/>
      <c r="L16" s="49"/>
      <c r="M16" s="49"/>
      <c r="N16" s="49"/>
    </row>
    <row r="17" spans="1:14" s="2" customFormat="1" ht="42.75">
      <c r="A17" s="30" t="s">
        <v>186</v>
      </c>
      <c r="B17" s="20" t="s">
        <v>177</v>
      </c>
      <c r="C17" s="29">
        <v>301</v>
      </c>
      <c r="D17" s="29">
        <v>293</v>
      </c>
      <c r="E17" s="29">
        <v>300</v>
      </c>
      <c r="F17" s="29">
        <v>285</v>
      </c>
      <c r="G17" s="29">
        <v>300</v>
      </c>
      <c r="H17" s="29">
        <v>310</v>
      </c>
      <c r="I17" s="29">
        <v>290</v>
      </c>
      <c r="J17" s="29">
        <v>305</v>
      </c>
      <c r="K17" s="29">
        <v>315</v>
      </c>
      <c r="L17" s="29">
        <v>285</v>
      </c>
      <c r="M17" s="29">
        <v>305</v>
      </c>
      <c r="N17" s="29">
        <v>315</v>
      </c>
    </row>
    <row r="18" spans="1:14" s="2" customFormat="1" ht="57">
      <c r="A18" s="30" t="s">
        <v>187</v>
      </c>
      <c r="B18" s="20" t="s">
        <v>177</v>
      </c>
      <c r="C18" s="29">
        <v>21</v>
      </c>
      <c r="D18" s="29">
        <v>19</v>
      </c>
      <c r="E18" s="29">
        <v>19</v>
      </c>
      <c r="F18" s="29">
        <v>18</v>
      </c>
      <c r="G18" s="29">
        <v>19</v>
      </c>
      <c r="H18" s="29">
        <v>20</v>
      </c>
      <c r="I18" s="29">
        <v>18</v>
      </c>
      <c r="J18" s="29">
        <v>19</v>
      </c>
      <c r="K18" s="29">
        <v>21</v>
      </c>
      <c r="L18" s="29">
        <v>18</v>
      </c>
      <c r="M18" s="29">
        <v>19</v>
      </c>
      <c r="N18" s="29">
        <v>20</v>
      </c>
    </row>
    <row r="19" spans="1:14" s="2" customFormat="1" ht="71.25">
      <c r="A19" s="30" t="s">
        <v>188</v>
      </c>
      <c r="B19" s="20" t="s">
        <v>177</v>
      </c>
      <c r="C19" s="29">
        <v>460</v>
      </c>
      <c r="D19" s="29">
        <v>460</v>
      </c>
      <c r="E19" s="29">
        <v>453</v>
      </c>
      <c r="F19" s="29">
        <v>445</v>
      </c>
      <c r="G19" s="29">
        <v>455</v>
      </c>
      <c r="H19" s="29">
        <v>460</v>
      </c>
      <c r="I19" s="29">
        <v>441</v>
      </c>
      <c r="J19" s="29">
        <v>455</v>
      </c>
      <c r="K19" s="29">
        <v>455</v>
      </c>
      <c r="L19" s="29">
        <v>440</v>
      </c>
      <c r="M19" s="29">
        <v>453</v>
      </c>
      <c r="N19" s="29">
        <v>455</v>
      </c>
    </row>
    <row r="20" spans="1:14" s="2" customFormat="1" ht="42.75">
      <c r="A20" s="30" t="s">
        <v>189</v>
      </c>
      <c r="B20" s="20" t="s">
        <v>177</v>
      </c>
      <c r="C20" s="29">
        <f aca="true" t="shared" si="1" ref="C20:N20">C25+C29</f>
        <v>2025</v>
      </c>
      <c r="D20" s="29">
        <f t="shared" si="1"/>
        <v>2034</v>
      </c>
      <c r="E20" s="29">
        <f t="shared" si="1"/>
        <v>2025</v>
      </c>
      <c r="F20" s="29">
        <f t="shared" si="1"/>
        <v>2025</v>
      </c>
      <c r="G20" s="29">
        <f t="shared" si="1"/>
        <v>2045</v>
      </c>
      <c r="H20" s="29">
        <f t="shared" si="1"/>
        <v>2065</v>
      </c>
      <c r="I20" s="29">
        <f t="shared" si="1"/>
        <v>2020</v>
      </c>
      <c r="J20" s="29">
        <f t="shared" si="1"/>
        <v>2045</v>
      </c>
      <c r="K20" s="29">
        <f t="shared" si="1"/>
        <v>2055</v>
      </c>
      <c r="L20" s="29">
        <f t="shared" si="1"/>
        <v>2015</v>
      </c>
      <c r="M20" s="29">
        <f t="shared" si="1"/>
        <v>2040</v>
      </c>
      <c r="N20" s="29">
        <f t="shared" si="1"/>
        <v>2065</v>
      </c>
    </row>
    <row r="21" spans="1:14" s="2" customFormat="1" ht="15.75">
      <c r="A21" s="22" t="s">
        <v>178</v>
      </c>
      <c r="B21" s="20" t="s">
        <v>22</v>
      </c>
      <c r="C21" s="23"/>
      <c r="D21" s="23"/>
      <c r="E21" s="23"/>
      <c r="F21" s="23"/>
      <c r="G21" s="23"/>
      <c r="H21" s="23"/>
      <c r="I21" s="23"/>
      <c r="J21" s="23"/>
      <c r="K21" s="43"/>
      <c r="L21" s="43"/>
      <c r="M21" s="43"/>
      <c r="N21" s="43"/>
    </row>
    <row r="22" spans="1:14" s="2" customFormat="1" ht="15.75">
      <c r="A22" s="24" t="s">
        <v>179</v>
      </c>
      <c r="B22" s="25"/>
      <c r="C22" s="26"/>
      <c r="D22" s="26"/>
      <c r="E22" s="26"/>
      <c r="F22" s="26"/>
      <c r="G22" s="26"/>
      <c r="H22" s="27"/>
      <c r="I22" s="20"/>
      <c r="J22" s="20"/>
      <c r="K22" s="43"/>
      <c r="L22" s="43"/>
      <c r="M22" s="43"/>
      <c r="N22" s="43"/>
    </row>
    <row r="23" spans="1:14" s="2" customFormat="1" ht="15.75">
      <c r="A23" s="31" t="s">
        <v>190</v>
      </c>
      <c r="B23" s="20" t="s">
        <v>177</v>
      </c>
      <c r="C23" s="21">
        <v>1098</v>
      </c>
      <c r="D23" s="21">
        <v>1152</v>
      </c>
      <c r="E23" s="21">
        <v>1123</v>
      </c>
      <c r="F23" s="21">
        <v>1120</v>
      </c>
      <c r="G23" s="21">
        <v>1130</v>
      </c>
      <c r="H23" s="21">
        <v>1134</v>
      </c>
      <c r="I23" s="21">
        <v>1126</v>
      </c>
      <c r="J23" s="21">
        <v>1128</v>
      </c>
      <c r="K23" s="20">
        <v>1135</v>
      </c>
      <c r="L23" s="20">
        <v>1120</v>
      </c>
      <c r="M23" s="20">
        <v>1130</v>
      </c>
      <c r="N23" s="20">
        <v>1135</v>
      </c>
    </row>
    <row r="24" spans="1:14" s="2" customFormat="1" ht="15.75">
      <c r="A24" s="22" t="s">
        <v>178</v>
      </c>
      <c r="B24" s="20" t="s">
        <v>22</v>
      </c>
      <c r="C24" s="23"/>
      <c r="D24" s="23">
        <v>104.9</v>
      </c>
      <c r="E24" s="23">
        <v>97.5</v>
      </c>
      <c r="F24" s="23">
        <v>99.7</v>
      </c>
      <c r="G24" s="23">
        <v>100.6</v>
      </c>
      <c r="H24" s="20">
        <v>101</v>
      </c>
      <c r="I24" s="20">
        <v>100.5</v>
      </c>
      <c r="J24" s="20">
        <v>99.8</v>
      </c>
      <c r="K24" s="20">
        <v>100.1</v>
      </c>
      <c r="L24" s="20">
        <v>99.5</v>
      </c>
      <c r="M24" s="20">
        <v>100.2</v>
      </c>
      <c r="N24" s="20">
        <v>100</v>
      </c>
    </row>
    <row r="25" spans="1:14" s="2" customFormat="1" ht="85.5">
      <c r="A25" s="30" t="s">
        <v>191</v>
      </c>
      <c r="B25" s="20" t="s">
        <v>177</v>
      </c>
      <c r="C25" s="21">
        <v>1699</v>
      </c>
      <c r="D25" s="21">
        <v>1684</v>
      </c>
      <c r="E25" s="21">
        <v>1680</v>
      </c>
      <c r="F25" s="21">
        <v>1680</v>
      </c>
      <c r="G25" s="21">
        <v>1690</v>
      </c>
      <c r="H25" s="21">
        <v>1700</v>
      </c>
      <c r="I25" s="21">
        <v>1680</v>
      </c>
      <c r="J25" s="21">
        <v>1690</v>
      </c>
      <c r="K25" s="20">
        <v>1695</v>
      </c>
      <c r="L25" s="20">
        <v>1680</v>
      </c>
      <c r="M25" s="20">
        <v>1690</v>
      </c>
      <c r="N25" s="20">
        <v>1700</v>
      </c>
    </row>
    <row r="26" spans="1:14" s="2" customFormat="1" ht="15.75">
      <c r="A26" s="22" t="s">
        <v>178</v>
      </c>
      <c r="B26" s="20" t="s">
        <v>22</v>
      </c>
      <c r="C26" s="23"/>
      <c r="D26" s="23">
        <v>99.1</v>
      </c>
      <c r="E26" s="23">
        <v>99.8</v>
      </c>
      <c r="F26" s="23">
        <v>100</v>
      </c>
      <c r="G26" s="23">
        <v>100.6</v>
      </c>
      <c r="H26" s="23">
        <v>101.2</v>
      </c>
      <c r="I26" s="23">
        <v>100</v>
      </c>
      <c r="J26" s="23">
        <v>100</v>
      </c>
      <c r="K26" s="20">
        <v>99.7</v>
      </c>
      <c r="L26" s="20">
        <v>100</v>
      </c>
      <c r="M26" s="20">
        <v>100</v>
      </c>
      <c r="N26" s="20">
        <v>100.3</v>
      </c>
    </row>
    <row r="27" spans="1:14" s="2" customFormat="1" ht="71.25">
      <c r="A27" s="32" t="s">
        <v>192</v>
      </c>
      <c r="B27" s="33" t="s">
        <v>177</v>
      </c>
      <c r="C27" s="34">
        <v>1122</v>
      </c>
      <c r="D27" s="34">
        <v>1112</v>
      </c>
      <c r="E27" s="34">
        <v>1105</v>
      </c>
      <c r="F27" s="34">
        <v>1102</v>
      </c>
      <c r="G27" s="34">
        <v>1102</v>
      </c>
      <c r="H27" s="34">
        <v>1102</v>
      </c>
      <c r="I27" s="34">
        <v>1100</v>
      </c>
      <c r="J27" s="34">
        <v>1102</v>
      </c>
      <c r="K27" s="34">
        <v>1102</v>
      </c>
      <c r="L27" s="34">
        <v>1100</v>
      </c>
      <c r="M27" s="34">
        <v>1102</v>
      </c>
      <c r="N27" s="34">
        <v>1103</v>
      </c>
    </row>
    <row r="28" spans="1:14" s="2" customFormat="1" ht="15.75">
      <c r="A28" s="35" t="s">
        <v>178</v>
      </c>
      <c r="B28" s="33" t="s">
        <v>22</v>
      </c>
      <c r="C28" s="34"/>
      <c r="D28" s="34">
        <f aca="true" t="shared" si="2" ref="D28:D32">D27/C27*100</f>
        <v>99.10873440285205</v>
      </c>
      <c r="E28" s="34">
        <f aca="true" t="shared" si="3" ref="E28:E32">E27/D27*100</f>
        <v>99.37050359712231</v>
      </c>
      <c r="F28" s="34">
        <f aca="true" t="shared" si="4" ref="F28:F32">F27/E27*100</f>
        <v>99.72850678733032</v>
      </c>
      <c r="G28" s="34">
        <f aca="true" t="shared" si="5" ref="G28:G32">G27/E27*100</f>
        <v>99.72850678733032</v>
      </c>
      <c r="H28" s="34">
        <f aca="true" t="shared" si="6" ref="H28:W28">H27/E27*100</f>
        <v>99.72850678733032</v>
      </c>
      <c r="I28" s="34">
        <f t="shared" si="6"/>
        <v>99.8185117967332</v>
      </c>
      <c r="J28" s="34">
        <f t="shared" si="6"/>
        <v>100</v>
      </c>
      <c r="K28" s="34">
        <f t="shared" si="6"/>
        <v>100</v>
      </c>
      <c r="L28" s="34">
        <f t="shared" si="6"/>
        <v>100</v>
      </c>
      <c r="M28" s="34">
        <f t="shared" si="6"/>
        <v>100</v>
      </c>
      <c r="N28" s="34">
        <f t="shared" si="6"/>
        <v>100.09074410163339</v>
      </c>
    </row>
    <row r="29" spans="1:14" s="2" customFormat="1" ht="114">
      <c r="A29" s="30" t="s">
        <v>193</v>
      </c>
      <c r="B29" s="20" t="s">
        <v>177</v>
      </c>
      <c r="C29" s="20">
        <v>326</v>
      </c>
      <c r="D29" s="20">
        <v>350</v>
      </c>
      <c r="E29" s="20">
        <v>345</v>
      </c>
      <c r="F29" s="20">
        <v>345</v>
      </c>
      <c r="G29" s="20">
        <v>355</v>
      </c>
      <c r="H29" s="20">
        <v>365</v>
      </c>
      <c r="I29" s="20">
        <v>340</v>
      </c>
      <c r="J29" s="20">
        <v>355</v>
      </c>
      <c r="K29" s="20">
        <v>360</v>
      </c>
      <c r="L29" s="20">
        <v>335</v>
      </c>
      <c r="M29" s="20">
        <v>350</v>
      </c>
      <c r="N29" s="20">
        <v>365</v>
      </c>
    </row>
    <row r="30" spans="1:14" s="2" customFormat="1" ht="15.75">
      <c r="A30" s="22" t="s">
        <v>178</v>
      </c>
      <c r="B30" s="20" t="s">
        <v>22</v>
      </c>
      <c r="C30" s="23"/>
      <c r="D30" s="23">
        <f t="shared" si="2"/>
        <v>107.36196319018406</v>
      </c>
      <c r="E30" s="23">
        <f t="shared" si="3"/>
        <v>98.57142857142858</v>
      </c>
      <c r="F30" s="23">
        <f t="shared" si="4"/>
        <v>100</v>
      </c>
      <c r="G30" s="23">
        <f t="shared" si="5"/>
        <v>102.89855072463767</v>
      </c>
      <c r="H30" s="23">
        <f aca="true" t="shared" si="7" ref="H30:O30">H29/E29*100</f>
        <v>105.79710144927536</v>
      </c>
      <c r="I30" s="23">
        <f t="shared" si="7"/>
        <v>98.55072463768117</v>
      </c>
      <c r="J30" s="23">
        <f t="shared" si="7"/>
        <v>100</v>
      </c>
      <c r="K30" s="38">
        <f t="shared" si="7"/>
        <v>98.63013698630137</v>
      </c>
      <c r="L30" s="38">
        <f t="shared" si="7"/>
        <v>98.52941176470588</v>
      </c>
      <c r="M30" s="38">
        <f t="shared" si="7"/>
        <v>98.59154929577466</v>
      </c>
      <c r="N30" s="38">
        <f t="shared" si="7"/>
        <v>101.38888888888889</v>
      </c>
    </row>
    <row r="31" spans="1:14" s="2" customFormat="1" ht="44.25">
      <c r="A31" s="30" t="s">
        <v>194</v>
      </c>
      <c r="B31" s="20" t="s">
        <v>112</v>
      </c>
      <c r="C31" s="36">
        <v>374562</v>
      </c>
      <c r="D31" s="23">
        <v>385495.8</v>
      </c>
      <c r="E31" s="23">
        <v>402166.28</v>
      </c>
      <c r="F31" s="23">
        <v>410721.1</v>
      </c>
      <c r="G31" s="23">
        <v>414708.3</v>
      </c>
      <c r="H31" s="23">
        <v>416106.9</v>
      </c>
      <c r="I31" s="23">
        <v>417506.4</v>
      </c>
      <c r="J31" s="23">
        <v>420787.1</v>
      </c>
      <c r="K31" s="38">
        <v>422093.3</v>
      </c>
      <c r="L31" s="38">
        <v>420201.6</v>
      </c>
      <c r="M31" s="38">
        <v>423879</v>
      </c>
      <c r="N31" s="38">
        <v>426943.8</v>
      </c>
    </row>
    <row r="32" spans="1:14" s="2" customFormat="1" ht="15.75">
      <c r="A32" s="22" t="s">
        <v>178</v>
      </c>
      <c r="B32" s="20" t="s">
        <v>22</v>
      </c>
      <c r="C32" s="23"/>
      <c r="D32" s="23">
        <f t="shared" si="2"/>
        <v>102.91908949653194</v>
      </c>
      <c r="E32" s="23">
        <f t="shared" si="3"/>
        <v>104.32442584329064</v>
      </c>
      <c r="F32" s="23">
        <f t="shared" si="4"/>
        <v>102.12718480525021</v>
      </c>
      <c r="G32" s="23">
        <f t="shared" si="5"/>
        <v>103.11861551396102</v>
      </c>
      <c r="H32" s="23">
        <f aca="true" t="shared" si="8" ref="H32:W32">H31/E31*100</f>
        <v>103.46638211438312</v>
      </c>
      <c r="I32" s="23">
        <f t="shared" si="8"/>
        <v>101.65204563388637</v>
      </c>
      <c r="J32" s="23">
        <f t="shared" si="8"/>
        <v>101.46580138376781</v>
      </c>
      <c r="K32" s="38">
        <f t="shared" si="8"/>
        <v>101.43866876516587</v>
      </c>
      <c r="L32" s="38">
        <f t="shared" si="8"/>
        <v>100.64554699041739</v>
      </c>
      <c r="M32" s="38">
        <f t="shared" si="8"/>
        <v>100.73478963589902</v>
      </c>
      <c r="N32" s="38">
        <f t="shared" si="8"/>
        <v>101.14915351653295</v>
      </c>
    </row>
    <row r="33" spans="1:14" s="2" customFormat="1" ht="15.75">
      <c r="A33" s="24" t="s">
        <v>195</v>
      </c>
      <c r="B33" s="20"/>
      <c r="C33" s="20"/>
      <c r="D33" s="20"/>
      <c r="E33" s="20"/>
      <c r="F33" s="20"/>
      <c r="G33" s="20"/>
      <c r="H33" s="20"/>
      <c r="I33" s="20"/>
      <c r="J33" s="20"/>
      <c r="K33" s="43"/>
      <c r="L33" s="43"/>
      <c r="M33" s="43"/>
      <c r="N33" s="43"/>
    </row>
    <row r="34" spans="1:14" s="2" customFormat="1" ht="15.75">
      <c r="A34" s="31" t="s">
        <v>190</v>
      </c>
      <c r="B34" s="20" t="s">
        <v>112</v>
      </c>
      <c r="C34" s="23">
        <v>226417</v>
      </c>
      <c r="D34" s="23">
        <v>248065</v>
      </c>
      <c r="E34" s="23">
        <v>249057.3</v>
      </c>
      <c r="F34" s="23">
        <v>249306.4</v>
      </c>
      <c r="G34" s="23">
        <v>250053.5</v>
      </c>
      <c r="H34" s="23">
        <v>250551.6</v>
      </c>
      <c r="I34" s="23">
        <v>249805</v>
      </c>
      <c r="J34" s="23">
        <v>250303.6</v>
      </c>
      <c r="K34" s="20">
        <v>250802.2</v>
      </c>
      <c r="L34" s="20">
        <v>250304.6</v>
      </c>
      <c r="M34" s="20">
        <v>250804.2</v>
      </c>
      <c r="N34" s="20">
        <v>251554.6</v>
      </c>
    </row>
    <row r="35" spans="1:14" s="2" customFormat="1" ht="15.75">
      <c r="A35" s="22" t="s">
        <v>178</v>
      </c>
      <c r="B35" s="20" t="s">
        <v>22</v>
      </c>
      <c r="C35" s="23"/>
      <c r="D35" s="23">
        <v>109.56</v>
      </c>
      <c r="E35" s="23">
        <v>100.4</v>
      </c>
      <c r="F35" s="23">
        <v>100.1</v>
      </c>
      <c r="G35" s="23">
        <v>100.4</v>
      </c>
      <c r="H35" s="23">
        <v>100.6</v>
      </c>
      <c r="I35" s="23">
        <v>100.2</v>
      </c>
      <c r="J35" s="23">
        <v>100.1</v>
      </c>
      <c r="K35" s="20">
        <v>100.1</v>
      </c>
      <c r="L35" s="20">
        <v>100.2</v>
      </c>
      <c r="M35" s="20">
        <v>100.2</v>
      </c>
      <c r="N35" s="20">
        <v>100.3</v>
      </c>
    </row>
    <row r="36" spans="1:14" s="2" customFormat="1" ht="85.5">
      <c r="A36" s="30" t="s">
        <v>196</v>
      </c>
      <c r="B36" s="20" t="s">
        <v>112</v>
      </c>
      <c r="C36" s="36">
        <v>341310.2</v>
      </c>
      <c r="D36" s="23">
        <v>348955.8</v>
      </c>
      <c r="E36" s="23">
        <v>355934.9</v>
      </c>
      <c r="F36" s="23">
        <v>364477.3</v>
      </c>
      <c r="G36" s="23">
        <v>366612.9</v>
      </c>
      <c r="H36" s="23">
        <v>366612.9</v>
      </c>
      <c r="I36" s="23">
        <v>371402.4</v>
      </c>
      <c r="J36" s="23">
        <v>372478.7</v>
      </c>
      <c r="K36" s="38">
        <v>372845.3</v>
      </c>
      <c r="L36" s="38">
        <v>374373.6</v>
      </c>
      <c r="M36" s="38">
        <v>375831</v>
      </c>
      <c r="N36" s="38">
        <v>376573.8</v>
      </c>
    </row>
    <row r="37" spans="1:14" s="2" customFormat="1" ht="15.75">
      <c r="A37" s="22" t="s">
        <v>178</v>
      </c>
      <c r="B37" s="20" t="s">
        <v>22</v>
      </c>
      <c r="C37" s="23"/>
      <c r="D37" s="23">
        <v>102.2</v>
      </c>
      <c r="E37" s="23">
        <v>102</v>
      </c>
      <c r="F37" s="23">
        <v>102.4</v>
      </c>
      <c r="G37" s="23">
        <v>103</v>
      </c>
      <c r="H37" s="23">
        <v>103</v>
      </c>
      <c r="I37" s="23">
        <v>101.9</v>
      </c>
      <c r="J37" s="23">
        <v>101.6</v>
      </c>
      <c r="K37" s="38">
        <v>101.7</v>
      </c>
      <c r="L37" s="38">
        <v>100.8</v>
      </c>
      <c r="M37" s="38">
        <v>100.9</v>
      </c>
      <c r="N37" s="38">
        <v>101</v>
      </c>
    </row>
    <row r="38" spans="1:14" s="2" customFormat="1" ht="71.25">
      <c r="A38" s="32" t="s">
        <v>197</v>
      </c>
      <c r="B38" s="33" t="s">
        <v>112</v>
      </c>
      <c r="C38" s="37">
        <v>258789.2</v>
      </c>
      <c r="D38" s="37">
        <v>261019.3</v>
      </c>
      <c r="E38" s="37">
        <v>261280.3</v>
      </c>
      <c r="F38" s="34">
        <v>261802.9</v>
      </c>
      <c r="G38" s="34">
        <v>262064.1</v>
      </c>
      <c r="H38" s="34">
        <v>262325.4</v>
      </c>
      <c r="I38" s="34">
        <v>262588.3</v>
      </c>
      <c r="J38" s="34">
        <v>263112.4</v>
      </c>
      <c r="K38" s="34">
        <v>263374.7</v>
      </c>
      <c r="L38" s="34">
        <v>263638.7</v>
      </c>
      <c r="M38" s="34">
        <v>264428</v>
      </c>
      <c r="N38" s="34">
        <v>264954.9</v>
      </c>
    </row>
    <row r="39" spans="1:14" s="2" customFormat="1" ht="15.75">
      <c r="A39" s="35" t="s">
        <v>178</v>
      </c>
      <c r="B39" s="33" t="s">
        <v>22</v>
      </c>
      <c r="C39" s="37"/>
      <c r="D39" s="37">
        <v>100.9</v>
      </c>
      <c r="E39" s="37">
        <v>100.1</v>
      </c>
      <c r="F39" s="37">
        <v>100.2</v>
      </c>
      <c r="G39" s="37">
        <v>100.3</v>
      </c>
      <c r="H39" s="37">
        <v>100.4</v>
      </c>
      <c r="I39" s="37">
        <v>100.3</v>
      </c>
      <c r="J39" s="37">
        <v>100.4</v>
      </c>
      <c r="K39" s="33">
        <v>100.4</v>
      </c>
      <c r="L39" s="33">
        <v>100.4</v>
      </c>
      <c r="M39" s="33">
        <v>100.5</v>
      </c>
      <c r="N39" s="33">
        <v>100.6</v>
      </c>
    </row>
    <row r="40" spans="1:14" s="2" customFormat="1" ht="42.75">
      <c r="A40" s="30" t="s">
        <v>198</v>
      </c>
      <c r="B40" s="20" t="s">
        <v>199</v>
      </c>
      <c r="C40" s="23">
        <v>15414.1</v>
      </c>
      <c r="D40" s="23">
        <v>15907.4</v>
      </c>
      <c r="E40" s="23">
        <v>16146</v>
      </c>
      <c r="F40" s="23">
        <v>16388.2</v>
      </c>
      <c r="G40" s="23">
        <v>16436.6</v>
      </c>
      <c r="H40" s="23">
        <v>16468.9</v>
      </c>
      <c r="I40" s="23">
        <v>16421</v>
      </c>
      <c r="J40" s="23">
        <v>16485.9</v>
      </c>
      <c r="K40" s="20">
        <v>16534.8</v>
      </c>
      <c r="L40" s="20">
        <v>16437.4</v>
      </c>
      <c r="M40" s="20">
        <v>16568.3</v>
      </c>
      <c r="N40" s="20">
        <v>16700.1</v>
      </c>
    </row>
    <row r="41" spans="1:14" s="2" customFormat="1" ht="15.75">
      <c r="A41" s="22" t="s">
        <v>178</v>
      </c>
      <c r="B41" s="20" t="s">
        <v>22</v>
      </c>
      <c r="C41" s="23"/>
      <c r="D41" s="23">
        <v>103.2</v>
      </c>
      <c r="E41" s="23">
        <v>101.5</v>
      </c>
      <c r="F41" s="38">
        <v>101.5</v>
      </c>
      <c r="G41" s="38">
        <v>101.8</v>
      </c>
      <c r="H41" s="38">
        <v>102</v>
      </c>
      <c r="I41" s="38">
        <v>100.2</v>
      </c>
      <c r="J41" s="38">
        <v>100.3</v>
      </c>
      <c r="K41" s="38">
        <v>100.4</v>
      </c>
      <c r="L41" s="38">
        <v>100.1</v>
      </c>
      <c r="M41" s="38">
        <v>100.5</v>
      </c>
      <c r="N41" s="38">
        <v>101</v>
      </c>
    </row>
    <row r="42" spans="1:14" s="2" customFormat="1" ht="15.75">
      <c r="A42" s="24" t="s">
        <v>200</v>
      </c>
      <c r="B42" s="20"/>
      <c r="C42" s="20"/>
      <c r="D42" s="20"/>
      <c r="E42" s="20"/>
      <c r="F42" s="20"/>
      <c r="G42" s="20"/>
      <c r="H42" s="20"/>
      <c r="I42" s="20"/>
      <c r="J42" s="20"/>
      <c r="K42" s="43"/>
      <c r="L42" s="43"/>
      <c r="M42" s="43"/>
      <c r="N42" s="43"/>
    </row>
    <row r="43" spans="1:14" s="2" customFormat="1" ht="15.75">
      <c r="A43" s="31" t="s">
        <v>190</v>
      </c>
      <c r="B43" s="20" t="s">
        <v>199</v>
      </c>
      <c r="C43" s="38">
        <v>17184</v>
      </c>
      <c r="D43" s="38">
        <v>17944.5</v>
      </c>
      <c r="E43" s="38">
        <v>18123.9</v>
      </c>
      <c r="F43" s="38">
        <v>18142</v>
      </c>
      <c r="G43" s="38">
        <v>18196.4</v>
      </c>
      <c r="H43" s="38">
        <v>18232.6</v>
      </c>
      <c r="I43" s="38">
        <v>18178.3</v>
      </c>
      <c r="J43" s="38">
        <v>18214.6</v>
      </c>
      <c r="K43" s="38">
        <v>18250.8</v>
      </c>
      <c r="L43" s="38">
        <v>18214.7</v>
      </c>
      <c r="M43" s="38">
        <v>18251</v>
      </c>
      <c r="N43" s="38">
        <v>18305.6</v>
      </c>
    </row>
    <row r="44" spans="1:14" s="2" customFormat="1" ht="15.75">
      <c r="A44" s="22" t="s">
        <v>178</v>
      </c>
      <c r="B44" s="20" t="s">
        <v>22</v>
      </c>
      <c r="C44" s="38"/>
      <c r="D44" s="38">
        <v>104.4</v>
      </c>
      <c r="E44" s="38">
        <v>101</v>
      </c>
      <c r="F44" s="38">
        <v>100.1</v>
      </c>
      <c r="G44" s="38">
        <v>100.4</v>
      </c>
      <c r="H44" s="38">
        <v>100.6</v>
      </c>
      <c r="I44" s="38">
        <v>100.2</v>
      </c>
      <c r="J44" s="38">
        <v>100.1</v>
      </c>
      <c r="K44" s="38">
        <v>100.1</v>
      </c>
      <c r="L44" s="38">
        <v>100.2</v>
      </c>
      <c r="M44" s="38">
        <v>100.2</v>
      </c>
      <c r="N44" s="38">
        <v>100.3</v>
      </c>
    </row>
    <row r="45" spans="1:14" s="2" customFormat="1" ht="85.5">
      <c r="A45" s="30" t="s">
        <v>201</v>
      </c>
      <c r="B45" s="20" t="s">
        <v>199</v>
      </c>
      <c r="C45" s="38">
        <f aca="true" t="shared" si="9" ref="C45:W45">C36/C25/12*1000</f>
        <v>16740.739650774965</v>
      </c>
      <c r="D45" s="38">
        <f t="shared" si="9"/>
        <v>17268.200712589074</v>
      </c>
      <c r="E45" s="38">
        <f t="shared" si="9"/>
        <v>17655.50099206349</v>
      </c>
      <c r="F45" s="38">
        <f t="shared" si="9"/>
        <v>18079.23115079365</v>
      </c>
      <c r="G45" s="38">
        <f t="shared" si="9"/>
        <v>18077.559171597633</v>
      </c>
      <c r="H45" s="38">
        <f t="shared" si="9"/>
        <v>17971.220588235294</v>
      </c>
      <c r="I45" s="38">
        <f t="shared" si="9"/>
        <v>18422.738095238095</v>
      </c>
      <c r="J45" s="38">
        <f t="shared" si="9"/>
        <v>18366.799802761343</v>
      </c>
      <c r="K45" s="38">
        <f t="shared" si="9"/>
        <v>18330.644051130774</v>
      </c>
      <c r="L45" s="38">
        <f t="shared" si="9"/>
        <v>18570.11904761905</v>
      </c>
      <c r="M45" s="38">
        <f t="shared" si="9"/>
        <v>18532.10059171598</v>
      </c>
      <c r="N45" s="38">
        <f t="shared" si="9"/>
        <v>18459.5</v>
      </c>
    </row>
    <row r="46" spans="1:14" s="2" customFormat="1" ht="15.75">
      <c r="A46" s="22" t="s">
        <v>178</v>
      </c>
      <c r="B46" s="20" t="s">
        <v>22</v>
      </c>
      <c r="C46" s="38"/>
      <c r="D46" s="38">
        <f>D45/C45*100</f>
        <v>103.15076318500473</v>
      </c>
      <c r="E46" s="38">
        <f>E45/D45*100</f>
        <v>102.2428525468323</v>
      </c>
      <c r="F46" s="38">
        <f>F45/E45*100</f>
        <v>102.39998943627052</v>
      </c>
      <c r="G46" s="38">
        <f>G45/E45*100</f>
        <v>102.39051941785094</v>
      </c>
      <c r="H46" s="38">
        <f aca="true" t="shared" si="10" ref="H46:W46">H45/E45*100</f>
        <v>101.78822224480474</v>
      </c>
      <c r="I46" s="38">
        <f t="shared" si="10"/>
        <v>101.90000858764043</v>
      </c>
      <c r="J46" s="38">
        <f t="shared" si="10"/>
        <v>101.59999825428947</v>
      </c>
      <c r="K46" s="38">
        <f t="shared" si="10"/>
        <v>101.99999472006245</v>
      </c>
      <c r="L46" s="38">
        <f t="shared" si="10"/>
        <v>100.79999483040498</v>
      </c>
      <c r="M46" s="38">
        <f t="shared" si="10"/>
        <v>100.89999777168465</v>
      </c>
      <c r="N46" s="38">
        <f t="shared" si="10"/>
        <v>100.7029537451592</v>
      </c>
    </row>
    <row r="47" spans="1:14" s="2" customFormat="1" ht="71.25">
      <c r="A47" s="32" t="s">
        <v>202</v>
      </c>
      <c r="B47" s="33" t="s">
        <v>199</v>
      </c>
      <c r="C47" s="37">
        <f aca="true" t="shared" si="11" ref="C47:W47">C38/C27/12*1000</f>
        <v>19220.825906120022</v>
      </c>
      <c r="D47" s="37">
        <f t="shared" si="11"/>
        <v>19560.79886091127</v>
      </c>
      <c r="E47" s="37">
        <f t="shared" si="11"/>
        <v>19704.396681749622</v>
      </c>
      <c r="F47" s="34">
        <f t="shared" si="11"/>
        <v>19797.557471264365</v>
      </c>
      <c r="G47" s="34">
        <f t="shared" si="11"/>
        <v>19817.309437386568</v>
      </c>
      <c r="H47" s="34">
        <f t="shared" si="11"/>
        <v>19837.068965517243</v>
      </c>
      <c r="I47" s="34">
        <f t="shared" si="11"/>
        <v>19893.05303030303</v>
      </c>
      <c r="J47" s="34">
        <f t="shared" si="11"/>
        <v>19896.581972171814</v>
      </c>
      <c r="K47" s="34">
        <f t="shared" si="11"/>
        <v>19916.417120387177</v>
      </c>
      <c r="L47" s="34">
        <f t="shared" si="11"/>
        <v>19972.628787878788</v>
      </c>
      <c r="M47" s="34">
        <f t="shared" si="11"/>
        <v>19996.067755595883</v>
      </c>
      <c r="N47" s="34">
        <f t="shared" si="11"/>
        <v>20017.747053490482</v>
      </c>
    </row>
    <row r="48" spans="1:14" s="2" customFormat="1" ht="15.75">
      <c r="A48" s="35" t="s">
        <v>178</v>
      </c>
      <c r="B48" s="33" t="s">
        <v>22</v>
      </c>
      <c r="C48" s="37"/>
      <c r="D48" s="37">
        <f>D47/C47*100</f>
        <v>101.76877391456418</v>
      </c>
      <c r="E48" s="37">
        <f>E47/D47*100</f>
        <v>100.73411020612919</v>
      </c>
      <c r="F48" s="34">
        <f>F47/E47*100</f>
        <v>100.47279189015225</v>
      </c>
      <c r="G48" s="34">
        <f>G47/E47*100</f>
        <v>100.57303330551362</v>
      </c>
      <c r="H48" s="34">
        <f aca="true" t="shared" si="12" ref="H48:W48">H47/E47*100</f>
        <v>100.67331309813967</v>
      </c>
      <c r="I48" s="34">
        <f t="shared" si="12"/>
        <v>100.48236030721098</v>
      </c>
      <c r="J48" s="34">
        <f t="shared" si="12"/>
        <v>100.40001663715104</v>
      </c>
      <c r="K48" s="34">
        <f t="shared" si="12"/>
        <v>100.39999939007052</v>
      </c>
      <c r="L48" s="34">
        <f t="shared" si="12"/>
        <v>100.40001782257626</v>
      </c>
      <c r="M48" s="34">
        <f t="shared" si="12"/>
        <v>100.50001444249676</v>
      </c>
      <c r="N48" s="34">
        <f t="shared" si="12"/>
        <v>100.50877591331214</v>
      </c>
    </row>
    <row r="49" spans="1:14" s="2" customFormat="1" ht="44.25">
      <c r="A49" s="30" t="s">
        <v>203</v>
      </c>
      <c r="B49" s="20" t="s">
        <v>177</v>
      </c>
      <c r="C49" s="20">
        <v>54</v>
      </c>
      <c r="D49" s="20">
        <v>74</v>
      </c>
      <c r="E49" s="20">
        <v>66</v>
      </c>
      <c r="F49" s="20">
        <v>66</v>
      </c>
      <c r="G49" s="20">
        <v>66</v>
      </c>
      <c r="H49" s="20">
        <v>66</v>
      </c>
      <c r="I49" s="20">
        <v>66</v>
      </c>
      <c r="J49" s="20">
        <v>66</v>
      </c>
      <c r="K49" s="20">
        <v>66</v>
      </c>
      <c r="L49" s="20">
        <v>66</v>
      </c>
      <c r="M49" s="20">
        <v>66</v>
      </c>
      <c r="N49" s="20">
        <v>66</v>
      </c>
    </row>
    <row r="50" spans="1:14" s="2" customFormat="1" ht="28.5">
      <c r="A50" s="30" t="s">
        <v>204</v>
      </c>
      <c r="B50" s="20" t="s">
        <v>22</v>
      </c>
      <c r="C50" s="23"/>
      <c r="D50" s="23"/>
      <c r="E50" s="23"/>
      <c r="F50" s="23"/>
      <c r="G50" s="23"/>
      <c r="H50" s="23"/>
      <c r="I50" s="23"/>
      <c r="J50" s="23"/>
      <c r="K50" s="20"/>
      <c r="L50" s="20"/>
      <c r="M50" s="20"/>
      <c r="N50" s="20"/>
    </row>
    <row r="51" spans="1:14" s="2" customFormat="1" ht="15.75">
      <c r="A51" s="30" t="s">
        <v>205</v>
      </c>
      <c r="B51" s="39" t="s">
        <v>22</v>
      </c>
      <c r="C51" s="40">
        <v>0.94</v>
      </c>
      <c r="D51" s="40">
        <v>1.33</v>
      </c>
      <c r="E51" s="40">
        <v>1.21</v>
      </c>
      <c r="F51" s="40">
        <v>1.21</v>
      </c>
      <c r="G51" s="40">
        <v>1.21</v>
      </c>
      <c r="H51" s="40">
        <v>1.21</v>
      </c>
      <c r="I51" s="40">
        <v>1.21</v>
      </c>
      <c r="J51" s="40">
        <v>1.21</v>
      </c>
      <c r="K51" s="40">
        <v>1.21</v>
      </c>
      <c r="L51" s="40">
        <v>1.21</v>
      </c>
      <c r="M51" s="40">
        <v>1.21</v>
      </c>
      <c r="N51" s="40">
        <v>1.21</v>
      </c>
    </row>
    <row r="52" spans="1:14" s="2" customFormat="1" ht="15.75">
      <c r="A52" s="30" t="s">
        <v>206</v>
      </c>
      <c r="B52" s="39" t="s">
        <v>22</v>
      </c>
      <c r="C52" s="40">
        <v>1.1</v>
      </c>
      <c r="D52" s="40">
        <v>0.7</v>
      </c>
      <c r="E52" s="40">
        <v>0.6</v>
      </c>
      <c r="F52" s="40">
        <v>0.6</v>
      </c>
      <c r="G52" s="40">
        <v>0.6</v>
      </c>
      <c r="H52" s="40">
        <v>0.6</v>
      </c>
      <c r="I52" s="40">
        <v>0.6</v>
      </c>
      <c r="J52" s="40">
        <v>0.6</v>
      </c>
      <c r="K52" s="40">
        <v>0.6</v>
      </c>
      <c r="L52" s="40">
        <v>0.6</v>
      </c>
      <c r="M52" s="40">
        <v>0.6</v>
      </c>
      <c r="N52" s="40">
        <v>0.6</v>
      </c>
    </row>
    <row r="53" spans="1:10" s="2" customFormat="1" ht="15.75">
      <c r="A53" s="41" t="s">
        <v>207</v>
      </c>
      <c r="B53" s="41"/>
      <c r="C53" s="41"/>
      <c r="D53" s="41"/>
      <c r="E53" s="41"/>
      <c r="F53" s="41"/>
      <c r="G53" s="41"/>
      <c r="H53" s="41"/>
      <c r="I53" s="50"/>
      <c r="J53" s="50"/>
    </row>
    <row r="54" spans="1:14" s="2" customFormat="1" ht="15.75">
      <c r="A54" s="42"/>
      <c r="B54" s="43"/>
      <c r="C54" s="44">
        <f aca="true" t="shared" si="13" ref="C54:W54">C31-C36</f>
        <v>33251.79999999999</v>
      </c>
      <c r="D54" s="44">
        <f t="shared" si="13"/>
        <v>36540</v>
      </c>
      <c r="E54" s="44">
        <f t="shared" si="13"/>
        <v>46231.380000000005</v>
      </c>
      <c r="F54" s="45">
        <f t="shared" si="13"/>
        <v>46243.79999999999</v>
      </c>
      <c r="G54" s="44">
        <f t="shared" si="13"/>
        <v>48095.399999999965</v>
      </c>
      <c r="H54" s="44">
        <f t="shared" si="13"/>
        <v>49494</v>
      </c>
      <c r="I54" s="45">
        <f t="shared" si="13"/>
        <v>46104</v>
      </c>
      <c r="J54" s="44">
        <f t="shared" si="13"/>
        <v>48308.399999999965</v>
      </c>
      <c r="K54" s="44">
        <f t="shared" si="13"/>
        <v>49248</v>
      </c>
      <c r="L54" s="45">
        <f t="shared" si="13"/>
        <v>45828</v>
      </c>
      <c r="M54" s="44">
        <f t="shared" si="13"/>
        <v>48048</v>
      </c>
      <c r="N54" s="44">
        <f t="shared" si="13"/>
        <v>50370</v>
      </c>
    </row>
    <row r="55" spans="1:14" s="2" customFormat="1" ht="15.75">
      <c r="A55" s="42"/>
      <c r="B55" s="43"/>
      <c r="C55" s="44">
        <f aca="true" t="shared" si="14" ref="C55:W55">C54/C29/12*1000</f>
        <v>8499.94887525562</v>
      </c>
      <c r="D55" s="44">
        <f t="shared" si="14"/>
        <v>8700.000000000002</v>
      </c>
      <c r="E55" s="44">
        <f t="shared" si="14"/>
        <v>11167.000000000002</v>
      </c>
      <c r="F55" s="45">
        <f t="shared" si="14"/>
        <v>11169.999999999996</v>
      </c>
      <c r="G55" s="44">
        <f t="shared" si="14"/>
        <v>11289.999999999993</v>
      </c>
      <c r="H55" s="44">
        <f t="shared" si="14"/>
        <v>11299.999999999998</v>
      </c>
      <c r="I55" s="45">
        <f t="shared" si="14"/>
        <v>11299.999999999998</v>
      </c>
      <c r="J55" s="44">
        <f t="shared" si="14"/>
        <v>11339.99999999999</v>
      </c>
      <c r="K55" s="44">
        <f t="shared" si="14"/>
        <v>11400</v>
      </c>
      <c r="L55" s="45">
        <f t="shared" si="14"/>
        <v>11400</v>
      </c>
      <c r="M55" s="44">
        <f t="shared" si="14"/>
        <v>11440</v>
      </c>
      <c r="N55" s="44">
        <f t="shared" si="14"/>
        <v>11500</v>
      </c>
    </row>
  </sheetData>
  <sheetProtection/>
  <protectedRanges>
    <protectedRange sqref="G51" name="Диапазон4_1"/>
    <protectedRange sqref="N101" name="Диапазон4_2"/>
    <protectedRange sqref="V201" name="Диапазон4_4"/>
    <protectedRange sqref="AF251" name="Диапазон4_5"/>
    <protectedRange sqref="AQ301" name="Диапазон4_6"/>
    <protectedRange sqref="BC351" name="Диапазон4_7"/>
    <protectedRange sqref="BP401" name="Диапазон4_8"/>
    <protectedRange sqref="CD451" name="Диапазон4_9"/>
    <protectedRange sqref="CS501" name="Диапазон4_10"/>
    <protectedRange sqref="DI551" name="Диапазон4_11"/>
    <protectedRange sqref="DZ601" name="Диапазон4_12"/>
    <protectedRange sqref="ER651" name="Диапазон4_13"/>
    <protectedRange sqref="FK701" name="Диапазон4_14"/>
    <protectedRange sqref="GE751" name="Диапазон4_15"/>
    <protectedRange sqref="GZ801" name="Диапазон4_16"/>
    <protectedRange sqref="L103" name="Диапазон4_18"/>
    <protectedRange sqref="R205" name="Диапазон4_20"/>
    <protectedRange sqref="AA256" name="Диапазон4_21"/>
    <protectedRange sqref="AK307" name="Диапазон4_22"/>
    <protectedRange sqref="AV358" name="Диапазон4_23"/>
    <protectedRange sqref="BH409" name="Диапазон4_24"/>
    <protectedRange sqref="BU460" name="Диапазон4_25"/>
    <protectedRange sqref="CI511" name="Диапазон4_26"/>
    <protectedRange sqref="CX562" name="Диапазон4_27"/>
    <protectedRange sqref="DN613" name="Диапазон4_28"/>
    <protectedRange sqref="EE664" name="Диапазон4_29"/>
    <protectedRange sqref="EW715" name="Диапазон4_30"/>
    <protectedRange sqref="FP766" name="Диапазон4_31"/>
    <protectedRange sqref="GJ817" name="Диапазон4_32"/>
    <protectedRange sqref="HE868" name="Диапазон4_33"/>
    <protectedRange sqref="D31:J32" name="Диапазон4_35"/>
    <protectedRange sqref="B51:F51 B52:E52 B41:E41 B42:J50 B21:J30 B31:C32 B33:J35 B36:B37 B38:J40" name="Диапазон4"/>
    <protectedRange sqref="G51" name="Диапазон4_1_1"/>
    <protectedRange sqref="F52" name="Диапазон4_17"/>
    <protectedRange sqref="F41:J41" name="Диапазон4_34"/>
    <protectedRange sqref="D31:J32" name="Диапазон4_35_1"/>
    <protectedRange sqref="C36:C37" name="Диапазон4_36"/>
    <protectedRange sqref="D36:J37" name="Диапазон4_35_1_1"/>
  </protectedRanges>
  <mergeCells count="18">
    <mergeCell ref="F1:K1"/>
    <mergeCell ref="A2:H2"/>
    <mergeCell ref="A3:H3"/>
    <mergeCell ref="F5:H5"/>
    <mergeCell ref="I5:K5"/>
    <mergeCell ref="L5:N5"/>
    <mergeCell ref="F6:H6"/>
    <mergeCell ref="I6:K6"/>
    <mergeCell ref="L6:N6"/>
    <mergeCell ref="B10:H10"/>
    <mergeCell ref="B22:H22"/>
    <mergeCell ref="B33:H33"/>
    <mergeCell ref="A53:H53"/>
    <mergeCell ref="A5:A7"/>
    <mergeCell ref="B5:B7"/>
    <mergeCell ref="C6:C7"/>
    <mergeCell ref="D6:D7"/>
    <mergeCell ref="E6:E7"/>
  </mergeCells>
  <printOptions/>
  <pageMargins left="0.25" right="0.25" top="0.31" bottom="0.2" header="0.3" footer="0.3"/>
  <pageSetup fitToHeight="0" fitToWidth="1" horizontalDpi="600" verticalDpi="600" orientation="portrait" paperSize="9" scale="64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</dc:creator>
  <cp:keywords/>
  <dc:description/>
  <cp:lastModifiedBy>Пользователь</cp:lastModifiedBy>
  <cp:lastPrinted>2018-07-19T06:54:28Z</cp:lastPrinted>
  <dcterms:created xsi:type="dcterms:W3CDTF">1999-04-30T04:22:33Z</dcterms:created>
  <dcterms:modified xsi:type="dcterms:W3CDTF">2019-10-18T10:38:17Z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